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ctsNEOCvol (T)\HSIS_VI.DLH\Countermeasure Service Life\Phase II\"/>
    </mc:Choice>
  </mc:AlternateContent>
  <bookViews>
    <workbookView xWindow="720" yWindow="330" windowWidth="22755" windowHeight="9750" tabRatio="932"/>
  </bookViews>
  <sheets>
    <sheet name="Access Management" sheetId="1" r:id="rId1"/>
    <sheet name="Advanced Technology and ITS" sheetId="2" r:id="rId2"/>
    <sheet name="Alignment" sheetId="3" r:id="rId3"/>
    <sheet name="Bicyclists" sheetId="4" r:id="rId4"/>
    <sheet name="Delineation" sheetId="5" r:id="rId5"/>
    <sheet name="Highway Lighting" sheetId="6" r:id="rId6"/>
    <sheet name="Interchange Design" sheetId="7" r:id="rId7"/>
    <sheet name="Intersection Geometry" sheetId="8" r:id="rId8"/>
    <sheet name="Intersection Traffic Control" sheetId="9" r:id="rId9"/>
    <sheet name="On-street Parking" sheetId="10" r:id="rId10"/>
    <sheet name="Pedestrians" sheetId="11" r:id="rId11"/>
    <sheet name="Railroad Grade Crossings" sheetId="12" r:id="rId12"/>
    <sheet name="Roadside" sheetId="13" r:id="rId13"/>
    <sheet name="Roadway" sheetId="14" r:id="rId14"/>
    <sheet name="Shoulder Treatments" sheetId="15" r:id="rId15"/>
    <sheet name="Signs" sheetId="16" r:id="rId16"/>
    <sheet name="Speed Management" sheetId="17" r:id="rId17"/>
    <sheet name="Transit" sheetId="18" r:id="rId18"/>
  </sheets>
  <definedNames>
    <definedName name="_xlnm._FilterDatabase" localSheetId="0" hidden="1">'Access Management'!$A$1:$N$1</definedName>
    <definedName name="_xlnm._FilterDatabase" localSheetId="1" hidden="1">'Advanced Technology and ITS'!$A$1:$N$1</definedName>
    <definedName name="_xlnm._FilterDatabase" localSheetId="3" hidden="1">Bicyclists!$A$1:$N$1</definedName>
    <definedName name="_xlnm._FilterDatabase" localSheetId="7" hidden="1">'Intersection Geometry'!$A$1:$N$1</definedName>
    <definedName name="_xlnm._FilterDatabase" localSheetId="8" hidden="1">'Intersection Traffic Control'!$A$1:$N$1</definedName>
    <definedName name="_xlnm._FilterDatabase" localSheetId="10" hidden="1">Pedestrians!$A$1:$N$47</definedName>
    <definedName name="_xlnm._FilterDatabase" localSheetId="12" hidden="1">Roadside!$A$1:$N$1</definedName>
    <definedName name="_xlnm._FilterDatabase" localSheetId="13" hidden="1">Roadway!$A$1:$N$1</definedName>
    <definedName name="_xlnm._FilterDatabase" localSheetId="14" hidden="1">'Shoulder Treatments'!$A$1:$N$1</definedName>
    <definedName name="_xlnm._FilterDatabase" localSheetId="15" hidden="1">Signs!$A$1:$N$1</definedName>
    <definedName name="_xlnm._FilterDatabase" localSheetId="16" hidden="1">'Speed Management'!$A$1:$N$1</definedName>
  </definedNames>
  <calcPr calcId="152511"/>
</workbook>
</file>

<file path=xl/calcChain.xml><?xml version="1.0" encoding="utf-8"?>
<calcChain xmlns="http://schemas.openxmlformats.org/spreadsheetml/2006/main">
  <c r="B6" i="17" l="1"/>
  <c r="F6" i="16"/>
  <c r="F18" i="15"/>
  <c r="C7" i="15"/>
  <c r="H36" i="14"/>
  <c r="H34" i="14"/>
  <c r="H33" i="14"/>
  <c r="F33" i="14" s="1"/>
  <c r="G33" i="14"/>
  <c r="F26" i="14"/>
  <c r="D23" i="14"/>
  <c r="G19" i="14"/>
  <c r="C19" i="14"/>
  <c r="H14" i="14"/>
  <c r="H13" i="14"/>
  <c r="H5" i="14"/>
  <c r="G5" i="14"/>
  <c r="H16" i="13"/>
  <c r="G16" i="13"/>
  <c r="H14" i="13"/>
  <c r="B13" i="13"/>
  <c r="G10" i="13"/>
  <c r="G7" i="13"/>
  <c r="H6" i="13"/>
  <c r="G6" i="13"/>
  <c r="F5" i="13"/>
  <c r="G4" i="13"/>
  <c r="G47" i="11"/>
  <c r="G45" i="11"/>
  <c r="H16" i="9"/>
  <c r="I5" i="9"/>
  <c r="H10" i="6"/>
</calcChain>
</file>

<file path=xl/sharedStrings.xml><?xml version="1.0" encoding="utf-8"?>
<sst xmlns="http://schemas.openxmlformats.org/spreadsheetml/2006/main" count="1321" uniqueCount="631">
  <si>
    <t>Countermeasure Name (Clean)</t>
  </si>
  <si>
    <t>Cost Per Unit or Average Cost Per Unit</t>
  </si>
  <si>
    <t>Low End of Cost Per Unit</t>
  </si>
  <si>
    <t>High End of Cost Per Unit</t>
  </si>
  <si>
    <t>Cost Unit (per mile, linear foot, day, etc.)</t>
  </si>
  <si>
    <t>Estimated or Average Total Installed Treatment Cost (may include material, labor, equipment, etc., see notes)</t>
  </si>
  <si>
    <t>Low End of Estimated Total Installed Treatment Cost (may include material, labor, equipment, etc., see notes)</t>
  </si>
  <si>
    <t>High End of Estimated Total Installed Treatment Cost (may include material, labor, equipment, etc., see notes)</t>
  </si>
  <si>
    <t>States</t>
  </si>
  <si>
    <t>Number of Records</t>
  </si>
  <si>
    <t>Year Range</t>
  </si>
  <si>
    <t>Close driveway</t>
  </si>
  <si>
    <t>per driveway</t>
  </si>
  <si>
    <t>ID</t>
  </si>
  <si>
    <t>Close driveway (includes new curb installation)</t>
  </si>
  <si>
    <t>per square yard</t>
  </si>
  <si>
    <t>MO</t>
  </si>
  <si>
    <t>Close median opening</t>
  </si>
  <si>
    <t>per intersection</t>
  </si>
  <si>
    <t>AK, ND, OH</t>
  </si>
  <si>
    <t>2013-2014</t>
  </si>
  <si>
    <t>Increase intersection median width</t>
  </si>
  <si>
    <t>per mile-foot of width</t>
  </si>
  <si>
    <t>Install center turn lane</t>
  </si>
  <si>
    <t>per mile</t>
  </si>
  <si>
    <t>LA</t>
  </si>
  <si>
    <t>Install driveway</t>
  </si>
  <si>
    <t>Install raised median</t>
  </si>
  <si>
    <t>per linear foot</t>
  </si>
  <si>
    <t>CA, KY, MI, MO, NC, ND, NV, National</t>
  </si>
  <si>
    <t>1999-2014</t>
  </si>
  <si>
    <t>Narrow center island</t>
  </si>
  <si>
    <t>per island</t>
  </si>
  <si>
    <t>CA, MN, SC</t>
  </si>
  <si>
    <t>2008-2009</t>
  </si>
  <si>
    <t>Reduce access points</t>
  </si>
  <si>
    <t>per closure</t>
  </si>
  <si>
    <t>NJ, OH, WI, National</t>
  </si>
  <si>
    <t>2004-2014</t>
  </si>
  <si>
    <t>Replace 14' center turn lane with 14' raised median</t>
  </si>
  <si>
    <t>FL</t>
  </si>
  <si>
    <t>Install advance warning signs and signals</t>
  </si>
  <si>
    <t>per curve</t>
  </si>
  <si>
    <t>ND, OR</t>
  </si>
  <si>
    <t>Install changeable message signs</t>
  </si>
  <si>
    <t>per sign (with and without radar)</t>
  </si>
  <si>
    <t>SC</t>
  </si>
  <si>
    <t>Install dynamic message sign and flasher</t>
  </si>
  <si>
    <t>per sign and flasher</t>
  </si>
  <si>
    <t>LA, MN</t>
  </si>
  <si>
    <t>Install dynamic warning sign</t>
  </si>
  <si>
    <t>ND, National</t>
  </si>
  <si>
    <t>2009-2014</t>
  </si>
  <si>
    <t>Install fixed variable speed display sign</t>
  </si>
  <si>
    <t>per sign</t>
  </si>
  <si>
    <t>NJ</t>
  </si>
  <si>
    <t>unknown</t>
  </si>
  <si>
    <t>Install portable dynamic message sign</t>
  </si>
  <si>
    <t>Install red-light camera</t>
  </si>
  <si>
    <t>per camera</t>
  </si>
  <si>
    <t>National</t>
  </si>
  <si>
    <t>Install variable message sign</t>
  </si>
  <si>
    <t>CA</t>
  </si>
  <si>
    <t>State</t>
  </si>
  <si>
    <t>Flatten crest vertical curve</t>
  </si>
  <si>
    <t>per location</t>
  </si>
  <si>
    <t>OH</t>
  </si>
  <si>
    <t>Flatten crest vertical curve and install edgeline rumble strips</t>
  </si>
  <si>
    <t>Horizontal curves - flat</t>
  </si>
  <si>
    <t>Horizontal curves - mountainous</t>
  </si>
  <si>
    <t>Horizontal curves - rolling</t>
  </si>
  <si>
    <t>Modify curb alignment</t>
  </si>
  <si>
    <t>Realign and pave an approach</t>
  </si>
  <si>
    <t>VA</t>
  </si>
  <si>
    <t>Average Annual (Maintenance) Cost</t>
  </si>
  <si>
    <t>Low End of Annual (Maintenance) Cost</t>
  </si>
  <si>
    <t>High End of Annual (Maintenance) Cost</t>
  </si>
  <si>
    <t>Construct curb extensions with bicylce push buttons</t>
  </si>
  <si>
    <t>per installation</t>
  </si>
  <si>
    <t>MN</t>
  </si>
  <si>
    <t>Existing bike routes with "Share the Road" signs</t>
  </si>
  <si>
    <t>NE</t>
  </si>
  <si>
    <t>Install "Share the Road" signs</t>
  </si>
  <si>
    <t>CA, MT, NC, SC, VA</t>
  </si>
  <si>
    <t>2007-2011</t>
  </si>
  <si>
    <t>Install 4 ft bicycle lanes</t>
  </si>
  <si>
    <t>AR, VA</t>
  </si>
  <si>
    <t>2012-2014</t>
  </si>
  <si>
    <t>Install 5 ft bicycle lanes</t>
  </si>
  <si>
    <t>FL, VA</t>
  </si>
  <si>
    <t>Install a bicycle box</t>
  </si>
  <si>
    <t>per bike box</t>
  </si>
  <si>
    <t>SC, WY</t>
  </si>
  <si>
    <t>2011-2013</t>
  </si>
  <si>
    <t>Install bicycle activated signals</t>
  </si>
  <si>
    <t>Install bicycle boulevard</t>
  </si>
  <si>
    <t>CA, MN, WY</t>
  </si>
  <si>
    <t>Install bicycle boulevard markings and signs</t>
  </si>
  <si>
    <t>per 1.3 mi</t>
  </si>
  <si>
    <t>Install bicycle lanes</t>
  </si>
  <si>
    <t>AK, IN, KY, LA, MI, MN, MO, NC, NJ, SC, SD, TN, UT, WY, National</t>
  </si>
  <si>
    <t>2004-2015</t>
  </si>
  <si>
    <t>Install bicycle loop detector</t>
  </si>
  <si>
    <t>per detector</t>
  </si>
  <si>
    <t>SD</t>
  </si>
  <si>
    <t>Install bicycle markings</t>
  </si>
  <si>
    <t>per symbol</t>
  </si>
  <si>
    <t>MN, NC, OR, VA, WY</t>
  </si>
  <si>
    <t>2010-2015</t>
  </si>
  <si>
    <t>Install bicycle signs</t>
  </si>
  <si>
    <t>MT, VA</t>
  </si>
  <si>
    <t>Install bicycle tracks</t>
  </si>
  <si>
    <t>Install flashing warning signs (for bicyclist)</t>
  </si>
  <si>
    <t>per project</t>
  </si>
  <si>
    <t>Install green high-visibility bicycle lanes</t>
  </si>
  <si>
    <t>per square foot</t>
  </si>
  <si>
    <t>MI, NJ, OR, SC</t>
  </si>
  <si>
    <t>2011-2012</t>
  </si>
  <si>
    <t>Install on-street bicycle parking</t>
  </si>
  <si>
    <t>per 8 inverted U space</t>
  </si>
  <si>
    <t>Install shared lane markings</t>
  </si>
  <si>
    <t>per sharrow/per mile</t>
  </si>
  <si>
    <t>NE, SC, SD, TN, UT, NJ, OR, VA, WY</t>
  </si>
  <si>
    <t>2011-2015</t>
  </si>
  <si>
    <t>Install wayfinding signs</t>
  </si>
  <si>
    <t>per sign/per system</t>
  </si>
  <si>
    <t>MN, NE, SC, WY</t>
  </si>
  <si>
    <t>2010-2013</t>
  </si>
  <si>
    <t>Maintain bicycle lanes</t>
  </si>
  <si>
    <t>WY</t>
  </si>
  <si>
    <t>Maintain bicycle markings</t>
  </si>
  <si>
    <t>per stencil</t>
  </si>
  <si>
    <t>Mark and sign a bike route</t>
  </si>
  <si>
    <t>per sign/per mile</t>
  </si>
  <si>
    <t>AR, MN, MO, NE, NJ, SC, SD, TN, VA, WY</t>
  </si>
  <si>
    <t>New bike routes with "Share the Road" signs</t>
  </si>
  <si>
    <t>Special bicycle signs for tunnels</t>
  </si>
  <si>
    <t>two locations</t>
  </si>
  <si>
    <t>Widen bicycle lanes</t>
  </si>
  <si>
    <t>Install 12 in stop bar</t>
  </si>
  <si>
    <t>Install 4 in longitudinal paint lines</t>
  </si>
  <si>
    <t>MN, MO, WY</t>
  </si>
  <si>
    <t>1999-2015</t>
  </si>
  <si>
    <t>Install 6 in centerline</t>
  </si>
  <si>
    <t>ND</t>
  </si>
  <si>
    <t>Install 6 in longitudinal paint lines</t>
  </si>
  <si>
    <t>MN, WY</t>
  </si>
  <si>
    <t>2013-2015</t>
  </si>
  <si>
    <t>Install advance stop bars</t>
  </si>
  <si>
    <t>MI, SC</t>
  </si>
  <si>
    <t>Install centerline</t>
  </si>
  <si>
    <t>Install delineators</t>
  </si>
  <si>
    <t>per delineator</t>
  </si>
  <si>
    <t>MN, MO</t>
  </si>
  <si>
    <t>Install flexible delineators</t>
  </si>
  <si>
    <t>delin/year</t>
  </si>
  <si>
    <t>AK</t>
  </si>
  <si>
    <t>Install high visibility markings</t>
  </si>
  <si>
    <t>per marking</t>
  </si>
  <si>
    <t>NC</t>
  </si>
  <si>
    <t>Install horizontal pavement markings</t>
  </si>
  <si>
    <t>TX</t>
  </si>
  <si>
    <t>Install line striping</t>
  </si>
  <si>
    <t>KY, NC, SD, TN</t>
  </si>
  <si>
    <t>Install pavement markings</t>
  </si>
  <si>
    <t>MO, NJ, WY</t>
  </si>
  <si>
    <t>1999-2013</t>
  </si>
  <si>
    <t>Install peripheral transvers pavement markers</t>
  </si>
  <si>
    <t>Install retroreflective pavement arrows and legends</t>
  </si>
  <si>
    <t>MA</t>
  </si>
  <si>
    <t>Install snowplowable raised pavement markers</t>
  </si>
  <si>
    <t>per marker</t>
  </si>
  <si>
    <t>Install snowplowable recessed pavement markers</t>
  </si>
  <si>
    <t>Install stop bars</t>
  </si>
  <si>
    <t>per stop line</t>
  </si>
  <si>
    <t>FL, WY</t>
  </si>
  <si>
    <t>Remove pavement markings</t>
  </si>
  <si>
    <t>Remove striping</t>
  </si>
  <si>
    <t>Upgrade stop bar</t>
  </si>
  <si>
    <t>per square foot/per intersection</t>
  </si>
  <si>
    <t>Illumination</t>
  </si>
  <si>
    <t>OR</t>
  </si>
  <si>
    <t>Improve roadway lighting</t>
  </si>
  <si>
    <t>per streetlight</t>
  </si>
  <si>
    <t>Install continuous lighting</t>
  </si>
  <si>
    <t>IN</t>
  </si>
  <si>
    <t>Install dynamic lighting</t>
  </si>
  <si>
    <t>Install intersection lighting</t>
  </si>
  <si>
    <t>per streetlight/per intersection</t>
  </si>
  <si>
    <t>AK, ID, IN, OH, ND, TX</t>
  </si>
  <si>
    <t>Install LED roadway lighting</t>
  </si>
  <si>
    <t>CA, MN, NY</t>
  </si>
  <si>
    <t>Install new continuous illumination</t>
  </si>
  <si>
    <t>lum/year</t>
  </si>
  <si>
    <t>Install ramp lighting</t>
  </si>
  <si>
    <t>CT</t>
  </si>
  <si>
    <t>Install roadway lighting</t>
  </si>
  <si>
    <t>per linear mile</t>
  </si>
  <si>
    <t>CT, ID, IN, CT, NM, MN, MO, ND, NY, TX</t>
  </si>
  <si>
    <t>1998-2015</t>
  </si>
  <si>
    <t>Install roundabout lighting</t>
  </si>
  <si>
    <t>NY</t>
  </si>
  <si>
    <t>Add to existing interchange</t>
  </si>
  <si>
    <t>per interchange</t>
  </si>
  <si>
    <t>AR</t>
  </si>
  <si>
    <t>Construct cloverleaf interchange</t>
  </si>
  <si>
    <t>FL, IN</t>
  </si>
  <si>
    <t>Construct diamond interchange</t>
  </si>
  <si>
    <t>Construct interchange</t>
  </si>
  <si>
    <t>AK, AR, IN, LA, MO</t>
  </si>
  <si>
    <t>2012-2015</t>
  </si>
  <si>
    <t>Construct single point urban interchange</t>
  </si>
  <si>
    <t>Construct trumpet interchange</t>
  </si>
  <si>
    <t>Extend existing lane on ramp</t>
  </si>
  <si>
    <t>Resurface ramp</t>
  </si>
  <si>
    <t>per ramp</t>
  </si>
  <si>
    <t>Add intersection pavement widening and traffic signal modification</t>
  </si>
  <si>
    <t>IA</t>
  </si>
  <si>
    <t>Convert intersection to mini roundabout</t>
  </si>
  <si>
    <t>per mini roundabout</t>
  </si>
  <si>
    <t>NJ, VA, WY, National</t>
  </si>
  <si>
    <t>2001-2014</t>
  </si>
  <si>
    <t>Convert intersection to roundabout</t>
  </si>
  <si>
    <t>per roundabout</t>
  </si>
  <si>
    <t>CA, CT, ID, LA, MD, MI, MN, MO, ND, NH, NM, SC, VA, National</t>
  </si>
  <si>
    <t>Convert intersection to traffic circle</t>
  </si>
  <si>
    <t>per traffic circle</t>
  </si>
  <si>
    <t>CA, CT, KY, MN, NC, NJ, OR, SC, VA, WA, WI, National</t>
  </si>
  <si>
    <t>2004-2011</t>
  </si>
  <si>
    <t>Convert intersection to two lane roundabout</t>
  </si>
  <si>
    <t>Improve sight distance</t>
  </si>
  <si>
    <t>ND, OH</t>
  </si>
  <si>
    <t>Install right turn acceleration lane</t>
  </si>
  <si>
    <t>lane-mile/year</t>
  </si>
  <si>
    <t>Install acceleration lane(s)</t>
  </si>
  <si>
    <t>Install barrier to prevent left turns</t>
  </si>
  <si>
    <t>per foot/turn island location</t>
  </si>
  <si>
    <t>CA, National</t>
  </si>
  <si>
    <t>Install forced turn island</t>
  </si>
  <si>
    <t>Install directional median (RCI or J-Turn)</t>
  </si>
  <si>
    <t>MO, ND</t>
  </si>
  <si>
    <t>Install intersection hump</t>
  </si>
  <si>
    <t>KY</t>
  </si>
  <si>
    <t>Install right/left turn lane(s)</t>
  </si>
  <si>
    <t>AK, FL, ID, KY, LA, NC, NV, OH, SC</t>
  </si>
  <si>
    <t>2010-2014</t>
  </si>
  <si>
    <t>Install TWLTL</t>
  </si>
  <si>
    <t>Lengthen right/left turn lane(s)</t>
  </si>
  <si>
    <t>Modify skew angle</t>
  </si>
  <si>
    <t>ID, SC, UT</t>
  </si>
  <si>
    <t>Provide channelization</t>
  </si>
  <si>
    <t>each</t>
  </si>
  <si>
    <t>AK, NC</t>
  </si>
  <si>
    <t>Realign intersection</t>
  </si>
  <si>
    <t>CA, MN</t>
  </si>
  <si>
    <t>Reduce corner radii</t>
  </si>
  <si>
    <t>per treatment</t>
  </si>
  <si>
    <t>CT, SC</t>
  </si>
  <si>
    <t>2008-2014</t>
  </si>
  <si>
    <t xml:space="preserve">Widen 1 leg of existing rural 2-lane cross street to accommodate 2 receiving lanes, dual left turn lanes, and exclusive right turn lane </t>
  </si>
  <si>
    <t>per .25 miles</t>
  </si>
  <si>
    <t>Add a signal head</t>
  </si>
  <si>
    <t>per signal head</t>
  </si>
  <si>
    <t>AK, HI, MO, OR</t>
  </si>
  <si>
    <t>1998-2014</t>
  </si>
  <si>
    <t>Change LT phasing from permissive to protected only</t>
  </si>
  <si>
    <t>UT</t>
  </si>
  <si>
    <t>Change LT phasing from permitted protected to protected</t>
  </si>
  <si>
    <t>Install/upgrade intersection to all way stop</t>
  </si>
  <si>
    <t>Convert 2 way stop signs to signalized intersection</t>
  </si>
  <si>
    <t>Install adaptive traffic signal control</t>
  </si>
  <si>
    <t>per system</t>
  </si>
  <si>
    <t>AL, OR</t>
  </si>
  <si>
    <t>per approach</t>
  </si>
  <si>
    <t>Install intersection flashing beacon</t>
  </si>
  <si>
    <t>AK, FL, NC, TX</t>
  </si>
  <si>
    <t>2007-2014</t>
  </si>
  <si>
    <t>Install flashing yellow arrow</t>
  </si>
  <si>
    <t>IA, NC, UT</t>
  </si>
  <si>
    <t>Install LED lamp</t>
  </si>
  <si>
    <t>per LED lamp</t>
  </si>
  <si>
    <t>ME, MO, MS, OR</t>
  </si>
  <si>
    <t>2000-2014</t>
  </si>
  <si>
    <t>Install LED signals</t>
  </si>
  <si>
    <t>Install new traffic signal</t>
  </si>
  <si>
    <t>per signal head/per intersection</t>
  </si>
  <si>
    <t>AK, AR, CA, FL, IA, KY, LA, MD, MN, MO, MS, MH, NV, OH, OK, OR, SD, TX, WA, WY, National</t>
  </si>
  <si>
    <t>Install right turn signal</t>
  </si>
  <si>
    <t>Install overhead lane use control signs</t>
  </si>
  <si>
    <t>sign/year</t>
  </si>
  <si>
    <t>Install stop sign</t>
  </si>
  <si>
    <t>MO, NC, ND, OR</t>
  </si>
  <si>
    <t>Left turn phasing</t>
  </si>
  <si>
    <t>per signal</t>
  </si>
  <si>
    <t>FL, MN, OH, National</t>
  </si>
  <si>
    <t>Modify signal timing</t>
  </si>
  <si>
    <t>per signal/per intersection</t>
  </si>
  <si>
    <t>DC, OH, MN, National</t>
  </si>
  <si>
    <t>Modify traffic signal</t>
  </si>
  <si>
    <t>AL, CT, ND, NE, OH, OR</t>
  </si>
  <si>
    <t>Remove/relocate stop signs</t>
  </si>
  <si>
    <t>Remove/replace traffic signal</t>
  </si>
  <si>
    <t>HI, IA, OH</t>
  </si>
  <si>
    <t>Replace doghouse with flashing yellow arrow</t>
  </si>
  <si>
    <t>per doghouse</t>
  </si>
  <si>
    <t>Replace flashing beacon with traffic signal</t>
  </si>
  <si>
    <t>Warning flasher</t>
  </si>
  <si>
    <t>each/year</t>
  </si>
  <si>
    <t>Install parking meter</t>
  </si>
  <si>
    <t>per meter/installation</t>
  </si>
  <si>
    <t>Install parking sign</t>
  </si>
  <si>
    <t>Install protected parking</t>
  </si>
  <si>
    <t>per block</t>
  </si>
  <si>
    <t>Remove parking</t>
  </si>
  <si>
    <t>Construct ped/bike overpass/underpass</t>
  </si>
  <si>
    <t>AK, FL, SC</t>
  </si>
  <si>
    <t>2011-2014</t>
  </si>
  <si>
    <t>Construct sidewalk</t>
  </si>
  <si>
    <t>per foot</t>
  </si>
  <si>
    <t>AK, FL, IN, KY, MI, MO, NC, NE, NJ, SD, TN, VA, WV, WY, National</t>
  </si>
  <si>
    <t>2003-2014</t>
  </si>
  <si>
    <t>Install accessible pedestrian signals</t>
  </si>
  <si>
    <t>Install advanced walk</t>
  </si>
  <si>
    <t>Install advanced yield/stop markings and signs</t>
  </si>
  <si>
    <t>per crosswalk</t>
  </si>
  <si>
    <t>FL, MI</t>
  </si>
  <si>
    <t>2012-2013</t>
  </si>
  <si>
    <t>Install automated pedestrian detection</t>
  </si>
  <si>
    <t>Install crosswalk</t>
  </si>
  <si>
    <t>per square foot/crosswalk</t>
  </si>
  <si>
    <t>CA, FL, MI, MN, MO, NC, NJ, VA, WY, National</t>
  </si>
  <si>
    <t>Install overhead crosswalk lighting</t>
  </si>
  <si>
    <t>Install curb ramps</t>
  </si>
  <si>
    <t>per curb ramp</t>
  </si>
  <si>
    <t>NJ, SD, TN, VA</t>
  </si>
  <si>
    <t>Install detectable warnings</t>
  </si>
  <si>
    <t>per square yard/per ramp</t>
  </si>
  <si>
    <t>CA, NJ</t>
  </si>
  <si>
    <t>Install fencing and pedestrian barrier</t>
  </si>
  <si>
    <t>linear ft/year</t>
  </si>
  <si>
    <t>Install flashing beacon/enhanced warning signs</t>
  </si>
  <si>
    <t>Install grade separated crossing</t>
  </si>
  <si>
    <t>per crossing</t>
  </si>
  <si>
    <t>Install high intensity activated crosswalk</t>
  </si>
  <si>
    <t>CA, NM</t>
  </si>
  <si>
    <t>Install high visibility crosswalks</t>
  </si>
  <si>
    <t>per foot/per crosswalk</t>
  </si>
  <si>
    <t>CA, KY, NC, OR, SD, TN, WY, National</t>
  </si>
  <si>
    <t>2001-2013</t>
  </si>
  <si>
    <t>Install high visibility crosswalks, stop lines and yield lines</t>
  </si>
  <si>
    <t>Install in roadway lighting at crosswalk</t>
  </si>
  <si>
    <t>Install leading pedestrian interval</t>
  </si>
  <si>
    <t>MI, National</t>
  </si>
  <si>
    <t>Install midblock crossings</t>
  </si>
  <si>
    <t>CA, NE</t>
  </si>
  <si>
    <t>Install midblock signal controlled ped crossings</t>
  </si>
  <si>
    <t>AK, CA, MI, NC, OR</t>
  </si>
  <si>
    <t>Install pedestrian barricade</t>
  </si>
  <si>
    <t>Install pedestrian countdown signals</t>
  </si>
  <si>
    <t>CA, FL, IA, MI, MS, NC, ND, NE, NH, OR, VA, WY, National</t>
  </si>
  <si>
    <t>Install pedestrian crossing signs</t>
  </si>
  <si>
    <t>per two signs/approach</t>
  </si>
  <si>
    <t>CA, FL, MI, NH, SD, TN, National</t>
  </si>
  <si>
    <t>2008-2013</t>
  </si>
  <si>
    <t>Install pedestrian crossover</t>
  </si>
  <si>
    <t>Install pedestrian detector sensor</t>
  </si>
  <si>
    <t>per sensor</t>
  </si>
  <si>
    <t>CA, FL</t>
  </si>
  <si>
    <t>Install pedestrian hybrid beacon</t>
  </si>
  <si>
    <t>AK, DC, MI, MN, NC, NJ, National</t>
  </si>
  <si>
    <t>Install pedestrian lighting</t>
  </si>
  <si>
    <t>per fixture</t>
  </si>
  <si>
    <t>Install pedestrian pavement markings</t>
  </si>
  <si>
    <t>per legend</t>
  </si>
  <si>
    <t>Install pedestrian phasing</t>
  </si>
  <si>
    <t>Install pedestrian pushbuttons</t>
  </si>
  <si>
    <t>per push button</t>
  </si>
  <si>
    <t>CA, FL, MI, MS, National</t>
  </si>
  <si>
    <t>Install pedestrian refuge islands</t>
  </si>
  <si>
    <t>CA, MI, NC, NJ, OR, SD, TN, VA</t>
  </si>
  <si>
    <t>2005-2012</t>
  </si>
  <si>
    <t>Install pedestrian signals</t>
  </si>
  <si>
    <t>CA, FL, MI, MO, NC, NH, NJ, SD, TN</t>
  </si>
  <si>
    <t>Install pedestrian wayfinding</t>
  </si>
  <si>
    <t>Install Pelican, Puffin, and Toucan crossings</t>
  </si>
  <si>
    <t>Install pork chop islands</t>
  </si>
  <si>
    <t>CA, MI, MN</t>
  </si>
  <si>
    <t>2009-2012</t>
  </si>
  <si>
    <t>Install Puffin crossing device with pedestrian hybrid beacon</t>
  </si>
  <si>
    <t>AZ</t>
  </si>
  <si>
    <t>Install raised crosswalk</t>
  </si>
  <si>
    <t>CA, CT, KY, MN, NC, NJ, OR&lt; SC, SD, TN, VA, National</t>
  </si>
  <si>
    <t>Install raised intersection</t>
  </si>
  <si>
    <t>Install rectangular rapid flashing beacons</t>
  </si>
  <si>
    <t>FL, MI, MN, NJ, OR, WA, National</t>
  </si>
  <si>
    <t>Install wheelchair detection loop</t>
  </si>
  <si>
    <t>per loop/per intersection</t>
  </si>
  <si>
    <t>Install wheelchair ramps</t>
  </si>
  <si>
    <t>Installation of redlight detector and enforcement light (rat box)</t>
  </si>
  <si>
    <t>per box</t>
  </si>
  <si>
    <t>Modify signal timing for pedestrians</t>
  </si>
  <si>
    <t>Remove sidewalk</t>
  </si>
  <si>
    <t>1999-2008</t>
  </si>
  <si>
    <t>Replace traffic signal and pedestrian pushbuttons</t>
  </si>
  <si>
    <t>per signal and push button</t>
  </si>
  <si>
    <t>HI</t>
  </si>
  <si>
    <t>Widen sidewalk</t>
  </si>
  <si>
    <t>CA, WY, National</t>
  </si>
  <si>
    <t>Construct RR grade separation</t>
  </si>
  <si>
    <t>Install longitudinal channelizer at RR crossing</t>
  </si>
  <si>
    <t>Install RR crossbucks</t>
  </si>
  <si>
    <t>Install RR crossing autmatic gates</t>
  </si>
  <si>
    <t>Install RR crossing flashing lights</t>
  </si>
  <si>
    <t>MO, VA</t>
  </si>
  <si>
    <t>1999-2012</t>
  </si>
  <si>
    <t>Install RR crossing flashing lights and gates</t>
  </si>
  <si>
    <t>Install RR crossing illumination</t>
  </si>
  <si>
    <t>Install RR overpass</t>
  </si>
  <si>
    <t>per overpass</t>
  </si>
  <si>
    <t>Install RR signal</t>
  </si>
  <si>
    <t>Install RR signs and markings</t>
  </si>
  <si>
    <t>Replace flashing lights with gates</t>
  </si>
  <si>
    <t>Replace signs with flashing lights</t>
  </si>
  <si>
    <t>Replace signs with gates and flashing lights</t>
  </si>
  <si>
    <t>Upgrade existing RR signals and gates</t>
  </si>
  <si>
    <t>LA, TN, VA</t>
  </si>
  <si>
    <t>Install breakaway sign supports/utility poles</t>
  </si>
  <si>
    <t>Install bridge attachment</t>
  </si>
  <si>
    <t>per attachment</t>
  </si>
  <si>
    <t>Install cable barrier</t>
  </si>
  <si>
    <t>AR, SC, UT, National</t>
  </si>
  <si>
    <t>Install cable guardrail</t>
  </si>
  <si>
    <t>MO, SC</t>
  </si>
  <si>
    <t>Install concrete barrier</t>
  </si>
  <si>
    <t>Install concrete median barrier</t>
  </si>
  <si>
    <t>Install curb</t>
  </si>
  <si>
    <t>WV</t>
  </si>
  <si>
    <t>Install curb and gutter</t>
  </si>
  <si>
    <t>Install guardrail</t>
  </si>
  <si>
    <t>AK, ID, MO, NC</t>
  </si>
  <si>
    <t>Install guardrail end treatment</t>
  </si>
  <si>
    <t>Install impact attenuators</t>
  </si>
  <si>
    <t>Install median barrier</t>
  </si>
  <si>
    <t>per median barrier</t>
  </si>
  <si>
    <t>Install median cable barrier</t>
  </si>
  <si>
    <t>LA, UT, WA</t>
  </si>
  <si>
    <t>Install metal barrier</t>
  </si>
  <si>
    <t>per 8 miles</t>
  </si>
  <si>
    <t>Install metal guardrail</t>
  </si>
  <si>
    <t>Relocate/remove fixed objects</t>
  </si>
  <si>
    <t>per pole</t>
  </si>
  <si>
    <t>Remove curb</t>
  </si>
  <si>
    <t>Upgrade guardrail</t>
  </si>
  <si>
    <t>per replacement</t>
  </si>
  <si>
    <t>Construct bridge overpass</t>
  </si>
  <si>
    <t>Construct new bridge</t>
  </si>
  <si>
    <t>per square foot/bridge</t>
  </si>
  <si>
    <t>AK, AR, FL, LA</t>
  </si>
  <si>
    <t>Construct overpass/underpass</t>
  </si>
  <si>
    <t>Convert 4 lane to 2 lane roadway</t>
  </si>
  <si>
    <t>Convert 4 lane to 3 lane roadway</t>
  </si>
  <si>
    <t>Convert from one-way to two-way traffic</t>
  </si>
  <si>
    <t>Convert to 3 lane roadway</t>
  </si>
  <si>
    <t>Convert to 5 lane roadway</t>
  </si>
  <si>
    <t>Improve skid resistance</t>
  </si>
  <si>
    <t>per 0.25 mile</t>
  </si>
  <si>
    <t>Install 4 in centerlines</t>
  </si>
  <si>
    <t>Install anti-skid pavement surface</t>
  </si>
  <si>
    <t>Install centerline rumble strips</t>
  </si>
  <si>
    <t>ID, MN, ND, NH, NY, TX, National</t>
  </si>
  <si>
    <t>Install lane(s)</t>
  </si>
  <si>
    <t>AK, AR, FL, LA, MO, TN</t>
  </si>
  <si>
    <t>Install one-way couplet</t>
  </si>
  <si>
    <t>Install one-way street</t>
  </si>
  <si>
    <t>KY, NC</t>
  </si>
  <si>
    <t>Install passing lane</t>
  </si>
  <si>
    <t>Install reversible (zipper) lanes</t>
  </si>
  <si>
    <t>CO</t>
  </si>
  <si>
    <t>Install rumble strips</t>
  </si>
  <si>
    <t>CT, NH, NJ, OR, National</t>
  </si>
  <si>
    <t>2008-2015</t>
  </si>
  <si>
    <t>Install transverse rumble strips</t>
  </si>
  <si>
    <t>Install two way left turn lane</t>
  </si>
  <si>
    <t>Milling and resurfacing</t>
  </si>
  <si>
    <t>Narrow lanes</t>
  </si>
  <si>
    <t>per foot/intersection</t>
  </si>
  <si>
    <t>CA, CT, KY, NC,  National</t>
  </si>
  <si>
    <t>2004-2009</t>
  </si>
  <si>
    <t>Pavement friction</t>
  </si>
  <si>
    <t>per square ft/lane mile</t>
  </si>
  <si>
    <t>AR, CA</t>
  </si>
  <si>
    <t>Remove bridge</t>
  </si>
  <si>
    <t>AR, FL</t>
  </si>
  <si>
    <t>Remove superstructure (over roadway)</t>
  </si>
  <si>
    <t>Replace bridge</t>
  </si>
  <si>
    <t>CT, LA, MO</t>
  </si>
  <si>
    <t>Replace bridge deck</t>
  </si>
  <si>
    <t>AR, CT</t>
  </si>
  <si>
    <t>2014-2015</t>
  </si>
  <si>
    <t>Replace superstructure</t>
  </si>
  <si>
    <t>Widen lanes/pavement</t>
  </si>
  <si>
    <t>AK, LA</t>
  </si>
  <si>
    <t>Widen roadway from 2 lanes to 3 lanes</t>
  </si>
  <si>
    <t>Widen roadway from 2 lanes to 4 lanes</t>
  </si>
  <si>
    <t>AR, FL, TN</t>
  </si>
  <si>
    <t>Widen roadway from 2 lanes to 4 or 5 lanes</t>
  </si>
  <si>
    <t>TN</t>
  </si>
  <si>
    <t>Widen roadway from 2 lanes to 5 lanes</t>
  </si>
  <si>
    <t>AR, TN</t>
  </si>
  <si>
    <t>Widen roadway from 3 lanes to 5 lanes</t>
  </si>
  <si>
    <t>Widen roadway from 4 lanes to 5 lanes</t>
  </si>
  <si>
    <t>Widen roadway from 4 lanes to 6 lanes</t>
  </si>
  <si>
    <t>Widen roadway from 4 lanes to 8 lanes</t>
  </si>
  <si>
    <t>Widen/modify bridge</t>
  </si>
  <si>
    <t>AK, AR, FL</t>
  </si>
  <si>
    <t>Install 2 ft paved shoulder</t>
  </si>
  <si>
    <t>2014</t>
  </si>
  <si>
    <t>Install 2 ft wide curb lane</t>
  </si>
  <si>
    <t>Install 4 ft paved shoulder</t>
  </si>
  <si>
    <t>IA, VA</t>
  </si>
  <si>
    <t>2003-2011</t>
  </si>
  <si>
    <t>Install 4 in edgelines</t>
  </si>
  <si>
    <t>Install 6 in edgelines</t>
  </si>
  <si>
    <t>Install edgeline rumble strips</t>
  </si>
  <si>
    <t>per mile/route</t>
  </si>
  <si>
    <t>Install edgeline striping</t>
  </si>
  <si>
    <t>Install paved shoulders</t>
  </si>
  <si>
    <t>Install safety edge</t>
  </si>
  <si>
    <t>Install shoulder</t>
  </si>
  <si>
    <t>Install shoulder or edgeline rumble strips</t>
  </si>
  <si>
    <t>ND, SC, UT</t>
  </si>
  <si>
    <t>Install shoulder rumble strips</t>
  </si>
  <si>
    <t>ID, ND, NH</t>
  </si>
  <si>
    <t>per approach lane</t>
  </si>
  <si>
    <t>Resurface safety edge</t>
  </si>
  <si>
    <t>GA</t>
  </si>
  <si>
    <t>Widen paved shoulder</t>
  </si>
  <si>
    <t>Widen paved shoulder from 2 ft to 7 ft</t>
  </si>
  <si>
    <t>Widen/improve shoulder</t>
  </si>
  <si>
    <t>per foot-mile/mile</t>
  </si>
  <si>
    <t>AK, ID, OH</t>
  </si>
  <si>
    <t>Install "No right turn on red" signs</t>
  </si>
  <si>
    <t>CA, OH, OR, TX</t>
  </si>
  <si>
    <t>Install chevron sign</t>
  </si>
  <si>
    <t>per sign/curve</t>
  </si>
  <si>
    <t>Install enhanced signs and markings for curves</t>
  </si>
  <si>
    <t>AK, MO, OH, OR</t>
  </si>
  <si>
    <t>Install curve warning signs and flashers</t>
  </si>
  <si>
    <t>Install enhanced signs and markings for intersections</t>
  </si>
  <si>
    <t>OH, OR</t>
  </si>
  <si>
    <t>Install high visibility signs</t>
  </si>
  <si>
    <t>CA, HI</t>
  </si>
  <si>
    <t>Install LED traffic signs</t>
  </si>
  <si>
    <t>MS</t>
  </si>
  <si>
    <t>Install regulatory and warning signs</t>
  </si>
  <si>
    <t>NJ, WY</t>
  </si>
  <si>
    <t>Install signs, markings, and delineators at narrow bridges</t>
  </si>
  <si>
    <t>Install solar powered traffic signs</t>
  </si>
  <si>
    <t>per beacon</t>
  </si>
  <si>
    <t>Install traffic signs</t>
  </si>
  <si>
    <t>AK, CA, HI, KY, MN, MO, NC, OR, SD, National</t>
  </si>
  <si>
    <t>Install warning signs</t>
  </si>
  <si>
    <t>CA, OH, OR, WY</t>
  </si>
  <si>
    <t>Relocate stop signs</t>
  </si>
  <si>
    <t>Remove stop signs</t>
  </si>
  <si>
    <t>Replace traffic signs</t>
  </si>
  <si>
    <t>IA, KY, LA, SD, WY</t>
  </si>
  <si>
    <t>Upgrade signs and pavement markings</t>
  </si>
  <si>
    <t>per sign or marking/per approach</t>
  </si>
  <si>
    <t>Apply converging chevron pattern markings on roadway segments</t>
  </si>
  <si>
    <t>MN, WI</t>
  </si>
  <si>
    <t>2003-2008</t>
  </si>
  <si>
    <t>Construct curb extensions</t>
  </si>
  <si>
    <t>per corner</t>
  </si>
  <si>
    <t>CA, MN, NC, ND, NH, OR, SD, TN, WA, WI, WY</t>
  </si>
  <si>
    <t>Install bulbout/choker/curb extension</t>
  </si>
  <si>
    <t>per extension</t>
  </si>
  <si>
    <t>Install chicanes</t>
  </si>
  <si>
    <t>per chicane</t>
  </si>
  <si>
    <t>CA, CT, KY, MN, NC, NJ, OR, SC, VA, National</t>
  </si>
  <si>
    <t>Install chokers</t>
  </si>
  <si>
    <t>per choker</t>
  </si>
  <si>
    <t>CA, MN, NC, NJ, OR, SC, VA, National</t>
  </si>
  <si>
    <t>2004-2010</t>
  </si>
  <si>
    <t>Install diverter</t>
  </si>
  <si>
    <t>per diverter</t>
  </si>
  <si>
    <t>CA, CT, MN, NC, NJ, OR, SC, WA, WI, National</t>
  </si>
  <si>
    <t>Install gateway</t>
  </si>
  <si>
    <t>NC, WI</t>
  </si>
  <si>
    <t>Install neckdown</t>
  </si>
  <si>
    <t>per neckdown</t>
  </si>
  <si>
    <t>KY, NJ, SC</t>
  </si>
  <si>
    <t>2008-2010</t>
  </si>
  <si>
    <t>Install neckdown/bulbout/curb extension</t>
  </si>
  <si>
    <t>Install radar speed monitoring devices</t>
  </si>
  <si>
    <t>Install speed bump</t>
  </si>
  <si>
    <t>per speed bump/location</t>
  </si>
  <si>
    <t>MN, OR</t>
  </si>
  <si>
    <t>Install speed cushion</t>
  </si>
  <si>
    <t>per speed cushion</t>
  </si>
  <si>
    <t>CA, KY, National</t>
  </si>
  <si>
    <t>Install speed hump</t>
  </si>
  <si>
    <t>per speed hump</t>
  </si>
  <si>
    <t>CA, CT, FL, KY, MN, NC, NJ, OR, TN, VA, WA, WI, National</t>
  </si>
  <si>
    <t>Install speed limit pavement legends</t>
  </si>
  <si>
    <t>Install speed limit signs</t>
  </si>
  <si>
    <t>CA, NC, SD</t>
  </si>
  <si>
    <t>Install speed table</t>
  </si>
  <si>
    <t>per speed table</t>
  </si>
  <si>
    <t>CT, FL, NC, OR, WA, WI, National</t>
  </si>
  <si>
    <t>2004-2008</t>
  </si>
  <si>
    <t>Install traffic calming striping</t>
  </si>
  <si>
    <t>per 500 ft</t>
  </si>
  <si>
    <t>Portable speed trailers</t>
  </si>
  <si>
    <t>per trailer</t>
  </si>
  <si>
    <t>IA, NJ, SD, National</t>
  </si>
  <si>
    <t>Reconstruct curb radii</t>
  </si>
  <si>
    <t>per reconstruction</t>
  </si>
  <si>
    <t>Speed feedback signs</t>
  </si>
  <si>
    <t>per display</t>
  </si>
  <si>
    <t>CA, CT, MO, NJ, SC, National</t>
  </si>
  <si>
    <t>Install bus bulb outs</t>
  </si>
  <si>
    <t>per bulb out</t>
  </si>
  <si>
    <t>Install bus/bicycle lane markings and signs</t>
  </si>
  <si>
    <t>Transit stop treatments</t>
  </si>
  <si>
    <t>2003-2015</t>
  </si>
  <si>
    <t>2003-2012</t>
  </si>
  <si>
    <t>2003-2013</t>
  </si>
  <si>
    <t>1994-2012</t>
  </si>
  <si>
    <t>1994-2014</t>
  </si>
  <si>
    <t>1994-2015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</si>
</sst>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8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/>
    <xf numFmtId="0" fontId="0" fillId="0" borderId="0" xfId="0" applyFill="1"/>
    <xf numFmtId="164" fontId="1" fillId="0" borderId="0" xfId="0" applyNumberFormat="1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0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/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11</v>
      </c>
      <c r="C2" s="5"/>
      <c r="D2" s="5"/>
      <c r="E2" s="4" t="s">
        <v>12</v>
      </c>
      <c r="F2" s="5">
        <v>5000</v>
      </c>
      <c r="L2" s="4" t="s">
        <v>13</v>
      </c>
      <c r="M2" s="4">
        <v>1</v>
      </c>
      <c r="N2" s="4">
        <v>2012</v>
      </c>
    </row>
    <row r="3" spans="1:14" s="4" customFormat="1" x14ac:dyDescent="0.2">
      <c r="A3" s="4" t="s">
        <v>14</v>
      </c>
      <c r="E3" s="4" t="s">
        <v>15</v>
      </c>
      <c r="F3" s="5">
        <v>19.649999999999999</v>
      </c>
      <c r="G3" s="5"/>
      <c r="H3" s="5"/>
      <c r="I3" s="5"/>
      <c r="J3" s="5"/>
      <c r="K3" s="5"/>
      <c r="L3" s="4" t="s">
        <v>16</v>
      </c>
      <c r="M3" s="4">
        <v>1</v>
      </c>
      <c r="N3" s="4">
        <v>1999</v>
      </c>
    </row>
    <row r="4" spans="1:14" s="4" customFormat="1" x14ac:dyDescent="0.2">
      <c r="A4" s="4" t="s">
        <v>17</v>
      </c>
      <c r="B4" s="5"/>
      <c r="C4" s="6"/>
      <c r="D4" s="6"/>
      <c r="E4" s="4" t="s">
        <v>18</v>
      </c>
      <c r="F4" s="5">
        <v>165880</v>
      </c>
      <c r="G4" s="5">
        <v>25000</v>
      </c>
      <c r="H4" s="5">
        <v>714400</v>
      </c>
      <c r="I4" s="5"/>
      <c r="J4" s="5"/>
      <c r="K4" s="5"/>
      <c r="L4" s="4" t="s">
        <v>19</v>
      </c>
      <c r="M4" s="4">
        <v>5</v>
      </c>
      <c r="N4" s="4" t="s">
        <v>20</v>
      </c>
    </row>
    <row r="5" spans="1:14" s="4" customFormat="1" x14ac:dyDescent="0.2">
      <c r="A5" s="4" t="s">
        <v>21</v>
      </c>
      <c r="C5" s="5"/>
      <c r="D5" s="5"/>
      <c r="E5" s="4" t="s">
        <v>22</v>
      </c>
      <c r="F5" s="5">
        <v>33333</v>
      </c>
      <c r="L5" s="4" t="s">
        <v>13</v>
      </c>
      <c r="M5" s="4">
        <v>1</v>
      </c>
      <c r="N5" s="4">
        <v>2012</v>
      </c>
    </row>
    <row r="6" spans="1:14" s="4" customFormat="1" x14ac:dyDescent="0.2">
      <c r="A6" s="4" t="s">
        <v>23</v>
      </c>
      <c r="C6" s="5"/>
      <c r="D6" s="5"/>
      <c r="E6" s="4" t="s">
        <v>24</v>
      </c>
      <c r="F6" s="5">
        <v>1750000</v>
      </c>
      <c r="L6" s="4" t="s">
        <v>25</v>
      </c>
      <c r="M6" s="4">
        <v>1</v>
      </c>
      <c r="N6" s="4">
        <v>2015</v>
      </c>
    </row>
    <row r="7" spans="1:14" s="4" customFormat="1" x14ac:dyDescent="0.2">
      <c r="A7" s="4" t="s">
        <v>26</v>
      </c>
      <c r="E7" s="4" t="s">
        <v>15</v>
      </c>
      <c r="F7" s="5">
        <v>55</v>
      </c>
      <c r="G7" s="5"/>
      <c r="H7" s="5"/>
      <c r="I7" s="5"/>
      <c r="J7" s="5"/>
      <c r="K7" s="5"/>
      <c r="L7" s="4" t="s">
        <v>16</v>
      </c>
      <c r="M7" s="4">
        <v>1</v>
      </c>
      <c r="N7" s="4">
        <v>1999</v>
      </c>
    </row>
    <row r="8" spans="1:14" s="4" customFormat="1" x14ac:dyDescent="0.2">
      <c r="A8" s="4" t="s">
        <v>27</v>
      </c>
      <c r="B8" s="5"/>
      <c r="C8" s="6"/>
      <c r="D8" s="6"/>
      <c r="E8" s="4" t="s">
        <v>28</v>
      </c>
      <c r="F8" s="5"/>
      <c r="G8" s="6">
        <v>20</v>
      </c>
      <c r="H8" s="6">
        <v>300</v>
      </c>
      <c r="I8" s="6"/>
      <c r="J8" s="6"/>
      <c r="K8" s="6"/>
      <c r="L8" s="4" t="s">
        <v>29</v>
      </c>
      <c r="M8" s="4">
        <v>12</v>
      </c>
      <c r="N8" s="4" t="s">
        <v>30</v>
      </c>
    </row>
    <row r="9" spans="1:14" s="4" customFormat="1" x14ac:dyDescent="0.2">
      <c r="A9" s="4" t="s">
        <v>31</v>
      </c>
      <c r="B9" s="7"/>
      <c r="C9" s="5"/>
      <c r="D9" s="5"/>
      <c r="E9" s="4" t="s">
        <v>32</v>
      </c>
      <c r="F9" s="7"/>
      <c r="G9" s="5">
        <v>2000</v>
      </c>
      <c r="H9" s="5">
        <v>10000</v>
      </c>
      <c r="I9" s="5"/>
      <c r="J9" s="5"/>
      <c r="K9" s="5"/>
      <c r="L9" s="4" t="s">
        <v>33</v>
      </c>
      <c r="M9" s="4">
        <v>3</v>
      </c>
      <c r="N9" s="4" t="s">
        <v>34</v>
      </c>
    </row>
    <row r="10" spans="1:14" s="4" customFormat="1" x14ac:dyDescent="0.2">
      <c r="A10" s="4" t="s">
        <v>35</v>
      </c>
      <c r="B10" s="5"/>
      <c r="C10" s="5"/>
      <c r="D10" s="5"/>
      <c r="E10" s="4" t="s">
        <v>36</v>
      </c>
      <c r="F10" s="5">
        <v>90000</v>
      </c>
      <c r="G10" s="5">
        <v>10000</v>
      </c>
      <c r="H10" s="5">
        <v>225000</v>
      </c>
      <c r="I10" s="5"/>
      <c r="J10" s="5"/>
      <c r="K10" s="5"/>
      <c r="L10" s="4" t="s">
        <v>37</v>
      </c>
      <c r="M10" s="4">
        <v>5</v>
      </c>
      <c r="N10" s="4" t="s">
        <v>38</v>
      </c>
    </row>
    <row r="11" spans="1:14" s="4" customFormat="1" x14ac:dyDescent="0.2">
      <c r="A11" s="4" t="s">
        <v>39</v>
      </c>
      <c r="C11" s="5"/>
      <c r="D11" s="6"/>
      <c r="E11" s="4" t="s">
        <v>24</v>
      </c>
      <c r="F11" s="5">
        <v>189476</v>
      </c>
      <c r="L11" s="4" t="s">
        <v>40</v>
      </c>
      <c r="M11" s="4">
        <v>1</v>
      </c>
      <c r="N11" s="4">
        <v>2014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zoomScale="80" zoomScaleNormal="80" workbookViewId="0">
      <selection activeCell="A2" sqref="A2:XFD5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308</v>
      </c>
      <c r="C2" s="5"/>
      <c r="D2" s="6"/>
      <c r="E2" s="4" t="s">
        <v>309</v>
      </c>
      <c r="F2" s="5">
        <v>300</v>
      </c>
      <c r="L2" s="4" t="s">
        <v>62</v>
      </c>
      <c r="M2" s="4">
        <v>1</v>
      </c>
      <c r="N2" s="8" t="s">
        <v>56</v>
      </c>
    </row>
    <row r="3" spans="1:14" s="4" customFormat="1" x14ac:dyDescent="0.2">
      <c r="A3" s="4" t="s">
        <v>310</v>
      </c>
      <c r="B3" s="5"/>
      <c r="C3" s="5">
        <v>30</v>
      </c>
      <c r="D3" s="6">
        <v>150</v>
      </c>
      <c r="E3" s="4" t="s">
        <v>54</v>
      </c>
      <c r="F3" s="5"/>
      <c r="L3" s="4" t="s">
        <v>62</v>
      </c>
      <c r="M3" s="4">
        <v>1</v>
      </c>
      <c r="N3" s="8" t="s">
        <v>56</v>
      </c>
    </row>
    <row r="4" spans="1:14" s="4" customFormat="1" x14ac:dyDescent="0.2">
      <c r="A4" s="4" t="s">
        <v>311</v>
      </c>
      <c r="E4" s="4" t="s">
        <v>312</v>
      </c>
      <c r="F4" s="5">
        <v>1000</v>
      </c>
      <c r="G4" s="5"/>
      <c r="H4" s="5"/>
      <c r="I4" s="5"/>
      <c r="J4" s="5"/>
      <c r="K4" s="5"/>
      <c r="L4" s="4" t="s">
        <v>79</v>
      </c>
      <c r="M4" s="4">
        <v>1</v>
      </c>
      <c r="N4" s="8">
        <v>2009</v>
      </c>
    </row>
    <row r="5" spans="1:14" s="4" customFormat="1" x14ac:dyDescent="0.2">
      <c r="A5" s="4" t="s">
        <v>313</v>
      </c>
      <c r="B5" s="5"/>
      <c r="C5" s="5"/>
      <c r="D5" s="5"/>
      <c r="E5" s="4" t="s">
        <v>65</v>
      </c>
      <c r="F5" s="5"/>
      <c r="G5" s="5">
        <v>2000</v>
      </c>
      <c r="H5" s="5">
        <v>20000</v>
      </c>
      <c r="I5" s="5"/>
      <c r="J5" s="5"/>
      <c r="K5" s="5"/>
      <c r="L5" s="4" t="s">
        <v>60</v>
      </c>
      <c r="M5" s="4">
        <v>1</v>
      </c>
      <c r="N5" s="8">
        <v>2013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workbookViewId="0">
      <pane xSplit="1" ySplit="1" topLeftCell="B11" activePane="bottomRight" state="frozen"/>
      <selection pane="topRight"/>
      <selection pane="bottomLeft"/>
      <selection pane="bottomRight" activeCell="A2" sqref="A2:XFD47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ht="15" customHeight="1" x14ac:dyDescent="0.2">
      <c r="A2" s="4" t="s">
        <v>314</v>
      </c>
      <c r="B2" s="5"/>
      <c r="C2" s="6"/>
      <c r="D2" s="6"/>
      <c r="E2" s="4" t="s">
        <v>115</v>
      </c>
      <c r="F2" s="5">
        <v>234</v>
      </c>
      <c r="G2" s="12">
        <v>150</v>
      </c>
      <c r="H2" s="12">
        <v>335</v>
      </c>
      <c r="I2" s="7">
        <v>0.25</v>
      </c>
      <c r="J2" s="7"/>
      <c r="K2" s="7"/>
      <c r="L2" s="4" t="s">
        <v>315</v>
      </c>
      <c r="M2" s="4">
        <v>5</v>
      </c>
      <c r="N2" s="8" t="s">
        <v>316</v>
      </c>
    </row>
    <row r="3" spans="1:14" s="4" customFormat="1" x14ac:dyDescent="0.2">
      <c r="A3" s="4" t="s">
        <v>317</v>
      </c>
      <c r="B3" s="5">
        <v>64</v>
      </c>
      <c r="C3" s="5">
        <v>15</v>
      </c>
      <c r="D3" s="5">
        <v>200</v>
      </c>
      <c r="E3" s="4" t="s">
        <v>318</v>
      </c>
      <c r="F3" s="5"/>
      <c r="I3" s="7">
        <v>0.2</v>
      </c>
      <c r="J3" s="7"/>
      <c r="K3" s="7"/>
      <c r="L3" s="4" t="s">
        <v>319</v>
      </c>
      <c r="M3" s="4">
        <v>31</v>
      </c>
      <c r="N3" s="8" t="s">
        <v>320</v>
      </c>
    </row>
    <row r="4" spans="1:14" s="4" customFormat="1" x14ac:dyDescent="0.2">
      <c r="A4" s="4" t="s">
        <v>321</v>
      </c>
      <c r="B4" s="7"/>
      <c r="C4" s="5"/>
      <c r="D4" s="5"/>
      <c r="E4" s="4" t="s">
        <v>293</v>
      </c>
      <c r="F4" s="7"/>
      <c r="G4" s="5">
        <v>400</v>
      </c>
      <c r="H4" s="5">
        <v>1500</v>
      </c>
      <c r="I4" s="5"/>
      <c r="J4" s="5"/>
      <c r="K4" s="5"/>
      <c r="L4" s="4" t="s">
        <v>237</v>
      </c>
      <c r="M4" s="4">
        <v>3</v>
      </c>
      <c r="N4" s="8" t="s">
        <v>56</v>
      </c>
    </row>
    <row r="5" spans="1:14" s="4" customFormat="1" x14ac:dyDescent="0.2">
      <c r="A5" s="4" t="s">
        <v>322</v>
      </c>
      <c r="C5" s="5"/>
      <c r="D5" s="5"/>
      <c r="E5" s="4" t="s">
        <v>18</v>
      </c>
      <c r="F5" s="5">
        <v>600</v>
      </c>
      <c r="I5" s="7"/>
      <c r="J5" s="7"/>
      <c r="K5" s="7"/>
      <c r="L5" s="4" t="s">
        <v>144</v>
      </c>
      <c r="M5" s="4">
        <v>2</v>
      </c>
      <c r="N5" s="8">
        <v>2014</v>
      </c>
    </row>
    <row r="6" spans="1:14" s="4" customFormat="1" x14ac:dyDescent="0.2">
      <c r="A6" s="4" t="s">
        <v>323</v>
      </c>
      <c r="B6" s="5">
        <v>50</v>
      </c>
      <c r="C6" s="5"/>
      <c r="D6" s="6"/>
      <c r="E6" s="4" t="s">
        <v>324</v>
      </c>
      <c r="F6" s="5"/>
      <c r="G6" s="5">
        <v>200</v>
      </c>
      <c r="H6" s="5">
        <v>300</v>
      </c>
      <c r="I6" s="7"/>
      <c r="J6" s="7"/>
      <c r="K6" s="7"/>
      <c r="L6" s="4" t="s">
        <v>325</v>
      </c>
      <c r="M6" s="4">
        <v>2</v>
      </c>
      <c r="N6" s="8" t="s">
        <v>326</v>
      </c>
    </row>
    <row r="7" spans="1:14" s="4" customFormat="1" x14ac:dyDescent="0.2">
      <c r="A7" s="4" t="s">
        <v>327</v>
      </c>
      <c r="B7" s="5"/>
      <c r="C7" s="5"/>
      <c r="D7" s="5"/>
      <c r="E7" s="4" t="s">
        <v>103</v>
      </c>
      <c r="F7" s="5"/>
      <c r="G7" s="5">
        <v>10000</v>
      </c>
      <c r="H7" s="5">
        <v>90000</v>
      </c>
      <c r="I7" s="7"/>
      <c r="J7" s="7"/>
      <c r="K7" s="7"/>
      <c r="L7" s="4" t="s">
        <v>60</v>
      </c>
      <c r="M7" s="4">
        <v>1</v>
      </c>
      <c r="N7" s="8">
        <v>2013</v>
      </c>
    </row>
    <row r="8" spans="1:14" s="4" customFormat="1" x14ac:dyDescent="0.2">
      <c r="A8" s="4" t="s">
        <v>328</v>
      </c>
      <c r="B8" s="12">
        <v>21</v>
      </c>
      <c r="C8" s="12">
        <v>3</v>
      </c>
      <c r="D8" s="5">
        <v>67</v>
      </c>
      <c r="E8" s="4" t="s">
        <v>329</v>
      </c>
      <c r="F8" s="5">
        <v>5900</v>
      </c>
      <c r="G8" s="12">
        <v>100</v>
      </c>
      <c r="H8" s="12">
        <v>40000</v>
      </c>
      <c r="I8" s="5"/>
      <c r="J8" s="5"/>
      <c r="K8" s="5"/>
      <c r="L8" s="4" t="s">
        <v>330</v>
      </c>
      <c r="M8" s="4">
        <v>22</v>
      </c>
      <c r="N8" s="8" t="s">
        <v>258</v>
      </c>
    </row>
    <row r="9" spans="1:14" s="4" customFormat="1" x14ac:dyDescent="0.2">
      <c r="A9" s="4" t="s">
        <v>331</v>
      </c>
      <c r="C9" s="5"/>
      <c r="D9" s="5"/>
      <c r="F9" s="5">
        <v>12500</v>
      </c>
      <c r="G9" s="5">
        <v>4794.16</v>
      </c>
      <c r="H9" s="5">
        <v>29390</v>
      </c>
      <c r="I9" s="7">
        <v>2200</v>
      </c>
      <c r="J9" s="7">
        <v>183.81</v>
      </c>
      <c r="K9" s="7">
        <v>10937.37</v>
      </c>
      <c r="L9" s="4" t="s">
        <v>55</v>
      </c>
      <c r="M9" s="4">
        <v>6</v>
      </c>
      <c r="N9" s="8">
        <v>2009</v>
      </c>
    </row>
    <row r="10" spans="1:14" s="4" customFormat="1" x14ac:dyDescent="0.2">
      <c r="A10" s="4" t="s">
        <v>332</v>
      </c>
      <c r="B10" s="5">
        <v>4600</v>
      </c>
      <c r="C10" s="5">
        <v>1200</v>
      </c>
      <c r="D10" s="5">
        <v>7500</v>
      </c>
      <c r="E10" s="4" t="s">
        <v>333</v>
      </c>
      <c r="F10" s="5">
        <v>4250</v>
      </c>
      <c r="G10" s="14">
        <v>1000</v>
      </c>
      <c r="H10" s="5">
        <v>7500</v>
      </c>
      <c r="I10" s="7"/>
      <c r="J10" s="7"/>
      <c r="K10" s="7"/>
      <c r="L10" s="4" t="s">
        <v>334</v>
      </c>
      <c r="M10" s="4">
        <v>4</v>
      </c>
      <c r="N10" s="8">
        <v>2011</v>
      </c>
    </row>
    <row r="11" spans="1:14" s="4" customFormat="1" x14ac:dyDescent="0.2">
      <c r="A11" s="4" t="s">
        <v>335</v>
      </c>
      <c r="B11" s="17">
        <v>225</v>
      </c>
      <c r="E11" s="4" t="s">
        <v>336</v>
      </c>
      <c r="F11" s="7">
        <v>750</v>
      </c>
      <c r="G11" s="5">
        <v>200</v>
      </c>
      <c r="H11" s="6">
        <v>2000</v>
      </c>
      <c r="I11" s="5"/>
      <c r="J11" s="5"/>
      <c r="K11" s="5"/>
      <c r="L11" s="4" t="s">
        <v>337</v>
      </c>
      <c r="M11" s="4">
        <v>2</v>
      </c>
      <c r="N11" s="8" t="s">
        <v>56</v>
      </c>
    </row>
    <row r="12" spans="1:14" s="4" customFormat="1" x14ac:dyDescent="0.2">
      <c r="A12" s="4" t="s">
        <v>338</v>
      </c>
      <c r="B12" s="5"/>
      <c r="C12" s="6"/>
      <c r="D12" s="6"/>
      <c r="E12" s="4" t="s">
        <v>339</v>
      </c>
      <c r="F12" s="5"/>
      <c r="I12" s="7">
        <v>0.2</v>
      </c>
      <c r="J12" s="7"/>
      <c r="K12" s="7"/>
      <c r="L12" s="4" t="s">
        <v>156</v>
      </c>
      <c r="M12" s="4">
        <v>1</v>
      </c>
      <c r="N12" s="8">
        <v>2014</v>
      </c>
    </row>
    <row r="13" spans="1:14" s="4" customFormat="1" x14ac:dyDescent="0.2">
      <c r="A13" s="4" t="s">
        <v>340</v>
      </c>
      <c r="B13" s="5">
        <v>2000</v>
      </c>
      <c r="C13" s="5"/>
      <c r="D13" s="5"/>
      <c r="E13" s="4" t="s">
        <v>54</v>
      </c>
      <c r="F13" s="5">
        <v>3000</v>
      </c>
      <c r="G13" s="5"/>
      <c r="H13" s="5"/>
      <c r="I13" s="7"/>
      <c r="J13" s="7"/>
      <c r="K13" s="7"/>
      <c r="L13" s="4" t="s">
        <v>55</v>
      </c>
      <c r="M13" s="4">
        <v>1</v>
      </c>
      <c r="N13" s="8" t="s">
        <v>56</v>
      </c>
    </row>
    <row r="14" spans="1:14" s="4" customFormat="1" x14ac:dyDescent="0.2">
      <c r="A14" s="4" t="s">
        <v>341</v>
      </c>
      <c r="B14" s="7"/>
      <c r="E14" s="4" t="s">
        <v>342</v>
      </c>
      <c r="F14" s="7"/>
      <c r="G14" s="5">
        <v>500000</v>
      </c>
      <c r="H14" s="6">
        <v>4000000</v>
      </c>
      <c r="I14" s="5"/>
      <c r="J14" s="5"/>
      <c r="K14" s="5"/>
      <c r="L14" s="4" t="s">
        <v>62</v>
      </c>
      <c r="M14" s="4">
        <v>1</v>
      </c>
      <c r="N14" s="8" t="s">
        <v>56</v>
      </c>
    </row>
    <row r="15" spans="1:14" s="4" customFormat="1" x14ac:dyDescent="0.2">
      <c r="A15" s="4" t="s">
        <v>343</v>
      </c>
      <c r="B15" s="7"/>
      <c r="E15" s="4" t="s">
        <v>324</v>
      </c>
      <c r="F15" s="7">
        <v>88750</v>
      </c>
      <c r="G15" s="5">
        <v>75000</v>
      </c>
      <c r="H15" s="6">
        <v>100000</v>
      </c>
      <c r="I15" s="5">
        <v>2000</v>
      </c>
      <c r="J15" s="5"/>
      <c r="K15" s="5"/>
      <c r="L15" s="4" t="s">
        <v>344</v>
      </c>
      <c r="M15" s="4">
        <v>2</v>
      </c>
      <c r="N15" s="8">
        <v>2010</v>
      </c>
    </row>
    <row r="16" spans="1:14" s="4" customFormat="1" x14ac:dyDescent="0.2">
      <c r="A16" s="4" t="s">
        <v>345</v>
      </c>
      <c r="B16" s="7">
        <v>187</v>
      </c>
      <c r="C16" s="5">
        <v>30</v>
      </c>
      <c r="D16" s="5">
        <v>500</v>
      </c>
      <c r="E16" s="4" t="s">
        <v>346</v>
      </c>
      <c r="F16" s="7">
        <v>3760</v>
      </c>
      <c r="G16" s="5">
        <v>1000</v>
      </c>
      <c r="H16" s="14">
        <v>7500</v>
      </c>
      <c r="I16" s="5"/>
      <c r="J16" s="5"/>
      <c r="K16" s="5"/>
      <c r="L16" s="4" t="s">
        <v>347</v>
      </c>
      <c r="M16" s="4">
        <v>10</v>
      </c>
      <c r="N16" s="8" t="s">
        <v>348</v>
      </c>
    </row>
    <row r="17" spans="1:14" s="4" customFormat="1" x14ac:dyDescent="0.2">
      <c r="A17" s="4" t="s">
        <v>349</v>
      </c>
      <c r="B17" s="5">
        <v>1.07</v>
      </c>
      <c r="C17" s="5">
        <v>0.6</v>
      </c>
      <c r="D17" s="5">
        <v>1.53</v>
      </c>
      <c r="E17" s="4" t="s">
        <v>115</v>
      </c>
      <c r="F17" s="5"/>
      <c r="I17" s="7"/>
      <c r="J17" s="7"/>
      <c r="K17" s="7"/>
      <c r="L17" s="4" t="s">
        <v>169</v>
      </c>
      <c r="M17" s="4">
        <v>2</v>
      </c>
      <c r="N17" s="9">
        <v>2008</v>
      </c>
    </row>
    <row r="18" spans="1:14" s="4" customFormat="1" x14ac:dyDescent="0.2">
      <c r="A18" s="4" t="s">
        <v>350</v>
      </c>
      <c r="B18" s="5">
        <v>32500</v>
      </c>
      <c r="C18" s="5">
        <v>25000</v>
      </c>
      <c r="D18" s="5">
        <v>35000</v>
      </c>
      <c r="E18" s="4" t="s">
        <v>324</v>
      </c>
      <c r="F18" s="5">
        <v>33000</v>
      </c>
      <c r="G18" s="5">
        <v>20000</v>
      </c>
      <c r="H18" s="5">
        <v>50000</v>
      </c>
      <c r="I18" s="7"/>
      <c r="J18" s="7"/>
      <c r="K18" s="7"/>
      <c r="L18" s="4" t="s">
        <v>62</v>
      </c>
      <c r="M18" s="4">
        <v>5</v>
      </c>
      <c r="N18" s="8">
        <v>2008</v>
      </c>
    </row>
    <row r="19" spans="1:14" s="4" customFormat="1" x14ac:dyDescent="0.2">
      <c r="A19" s="4" t="s">
        <v>351</v>
      </c>
      <c r="E19" s="4" t="s">
        <v>293</v>
      </c>
      <c r="F19" s="5">
        <v>35100</v>
      </c>
      <c r="G19" s="5">
        <v>200</v>
      </c>
      <c r="H19" s="5">
        <v>100000</v>
      </c>
      <c r="I19" s="7"/>
      <c r="J19" s="7"/>
      <c r="K19" s="7"/>
      <c r="L19" s="4" t="s">
        <v>352</v>
      </c>
      <c r="M19" s="4">
        <v>3</v>
      </c>
      <c r="N19" s="8" t="s">
        <v>326</v>
      </c>
    </row>
    <row r="20" spans="1:14" s="4" customFormat="1" x14ac:dyDescent="0.2">
      <c r="A20" s="4" t="s">
        <v>353</v>
      </c>
      <c r="B20" s="7"/>
      <c r="E20" s="4" t="s">
        <v>342</v>
      </c>
      <c r="F20" s="7">
        <v>74000</v>
      </c>
      <c r="G20" s="5">
        <v>50000</v>
      </c>
      <c r="H20" s="7">
        <v>80000</v>
      </c>
      <c r="I20" s="5"/>
      <c r="J20" s="5"/>
      <c r="K20" s="5"/>
      <c r="L20" s="4" t="s">
        <v>354</v>
      </c>
      <c r="M20" s="4">
        <v>3</v>
      </c>
      <c r="N20" s="8">
        <v>2013</v>
      </c>
    </row>
    <row r="21" spans="1:14" s="4" customFormat="1" x14ac:dyDescent="0.2">
      <c r="A21" s="4" t="s">
        <v>355</v>
      </c>
      <c r="B21" s="5"/>
      <c r="C21" s="6"/>
      <c r="D21" s="6"/>
      <c r="E21" s="4" t="s">
        <v>293</v>
      </c>
      <c r="F21" s="5">
        <v>93000</v>
      </c>
      <c r="G21" s="5">
        <v>40000</v>
      </c>
      <c r="H21" s="5">
        <v>250000</v>
      </c>
      <c r="I21" s="7">
        <v>2500</v>
      </c>
      <c r="J21" s="7"/>
      <c r="K21" s="7"/>
      <c r="L21" s="4" t="s">
        <v>356</v>
      </c>
      <c r="M21" s="4">
        <v>6</v>
      </c>
      <c r="N21" s="8" t="s">
        <v>87</v>
      </c>
    </row>
    <row r="22" spans="1:14" s="4" customFormat="1" x14ac:dyDescent="0.2">
      <c r="A22" s="4" t="s">
        <v>357</v>
      </c>
      <c r="E22" s="4" t="s">
        <v>293</v>
      </c>
      <c r="F22" s="5">
        <v>45000</v>
      </c>
      <c r="G22" s="5">
        <v>35000</v>
      </c>
      <c r="H22" s="5">
        <v>55000</v>
      </c>
      <c r="L22" s="4" t="s">
        <v>73</v>
      </c>
      <c r="M22" s="4">
        <v>2</v>
      </c>
      <c r="N22" s="8">
        <v>2012</v>
      </c>
    </row>
    <row r="23" spans="1:14" s="4" customFormat="1" x14ac:dyDescent="0.2">
      <c r="A23" s="4" t="s">
        <v>358</v>
      </c>
      <c r="B23" s="7">
        <v>316</v>
      </c>
      <c r="C23" s="5">
        <v>90</v>
      </c>
      <c r="D23" s="5">
        <v>800</v>
      </c>
      <c r="E23" s="4" t="s">
        <v>285</v>
      </c>
      <c r="F23" s="7">
        <v>14300</v>
      </c>
      <c r="G23" s="5">
        <v>300</v>
      </c>
      <c r="H23" s="5">
        <v>77500</v>
      </c>
      <c r="I23" s="5"/>
      <c r="J23" s="5"/>
      <c r="K23" s="5"/>
      <c r="L23" s="4" t="s">
        <v>359</v>
      </c>
      <c r="M23" s="4">
        <v>22</v>
      </c>
      <c r="N23" s="8" t="s">
        <v>123</v>
      </c>
    </row>
    <row r="24" spans="1:14" s="4" customFormat="1" x14ac:dyDescent="0.2">
      <c r="A24" s="4" t="s">
        <v>360</v>
      </c>
      <c r="B24" s="7">
        <v>215</v>
      </c>
      <c r="C24" s="5">
        <v>25</v>
      </c>
      <c r="D24" s="6">
        <v>500</v>
      </c>
      <c r="E24" s="4" t="s">
        <v>361</v>
      </c>
      <c r="F24" s="7"/>
      <c r="I24" s="5"/>
      <c r="J24" s="5"/>
      <c r="K24" s="5"/>
      <c r="L24" s="4" t="s">
        <v>362</v>
      </c>
      <c r="M24" s="4">
        <v>12</v>
      </c>
      <c r="N24" s="8" t="s">
        <v>363</v>
      </c>
    </row>
    <row r="25" spans="1:14" s="4" customFormat="1" x14ac:dyDescent="0.2">
      <c r="A25" s="4" t="s">
        <v>364</v>
      </c>
      <c r="B25" s="5"/>
      <c r="E25" s="4" t="s">
        <v>32</v>
      </c>
      <c r="F25" s="5"/>
      <c r="G25" s="5">
        <v>25000</v>
      </c>
      <c r="H25" s="6">
        <v>75000</v>
      </c>
      <c r="I25" s="7"/>
      <c r="J25" s="7"/>
      <c r="K25" s="7"/>
      <c r="L25" s="4" t="s">
        <v>62</v>
      </c>
      <c r="M25" s="4">
        <v>1</v>
      </c>
      <c r="N25" s="8" t="s">
        <v>56</v>
      </c>
    </row>
    <row r="26" spans="1:14" s="4" customFormat="1" x14ac:dyDescent="0.2">
      <c r="A26" s="4" t="s">
        <v>365</v>
      </c>
      <c r="B26" s="5">
        <v>14250</v>
      </c>
      <c r="E26" s="4" t="s">
        <v>366</v>
      </c>
      <c r="F26" s="7">
        <v>14350</v>
      </c>
      <c r="G26" s="5">
        <v>500</v>
      </c>
      <c r="H26" s="5">
        <v>25000</v>
      </c>
      <c r="I26" s="5"/>
      <c r="J26" s="5"/>
      <c r="K26" s="5"/>
      <c r="L26" s="4" t="s">
        <v>367</v>
      </c>
      <c r="M26" s="4">
        <v>3</v>
      </c>
      <c r="N26" s="8">
        <v>2013</v>
      </c>
    </row>
    <row r="27" spans="1:14" s="4" customFormat="1" x14ac:dyDescent="0.2">
      <c r="A27" s="4" t="s">
        <v>368</v>
      </c>
      <c r="B27" s="5"/>
      <c r="C27" s="5">
        <v>60000</v>
      </c>
      <c r="D27" s="5">
        <v>100000</v>
      </c>
      <c r="E27" s="4" t="s">
        <v>293</v>
      </c>
      <c r="F27" s="5">
        <v>76000</v>
      </c>
      <c r="G27" s="12">
        <v>21440</v>
      </c>
      <c r="H27" s="5">
        <v>150000</v>
      </c>
      <c r="I27" s="7">
        <v>2000</v>
      </c>
      <c r="J27" s="7"/>
      <c r="K27" s="7"/>
      <c r="L27" s="4" t="s">
        <v>369</v>
      </c>
      <c r="M27" s="4">
        <v>10</v>
      </c>
      <c r="N27" s="8" t="s">
        <v>87</v>
      </c>
    </row>
    <row r="28" spans="1:14" s="4" customFormat="1" x14ac:dyDescent="0.2">
      <c r="A28" s="4" t="s">
        <v>370</v>
      </c>
      <c r="B28" s="5"/>
      <c r="C28" s="5">
        <v>1500</v>
      </c>
      <c r="D28" s="5">
        <v>2500</v>
      </c>
      <c r="E28" s="4" t="s">
        <v>371</v>
      </c>
      <c r="F28" s="5"/>
      <c r="G28" s="5">
        <v>2250</v>
      </c>
      <c r="H28" s="5">
        <v>4000</v>
      </c>
      <c r="I28" s="7"/>
      <c r="J28" s="7"/>
      <c r="K28" s="7"/>
      <c r="L28" s="16" t="s">
        <v>55</v>
      </c>
      <c r="M28" s="16">
        <v>1</v>
      </c>
      <c r="N28" s="8" t="s">
        <v>56</v>
      </c>
    </row>
    <row r="29" spans="1:14" s="4" customFormat="1" x14ac:dyDescent="0.2">
      <c r="A29" s="4" t="s">
        <v>372</v>
      </c>
      <c r="B29" s="5"/>
      <c r="E29" s="4" t="s">
        <v>373</v>
      </c>
      <c r="F29" s="5"/>
      <c r="G29" s="5">
        <v>300</v>
      </c>
      <c r="H29" s="5">
        <v>700</v>
      </c>
      <c r="I29" s="7"/>
      <c r="J29" s="7"/>
      <c r="K29" s="7"/>
      <c r="L29" s="4" t="s">
        <v>62</v>
      </c>
      <c r="M29" s="4">
        <v>1</v>
      </c>
      <c r="N29" s="8" t="s">
        <v>56</v>
      </c>
    </row>
    <row r="30" spans="1:14" s="4" customFormat="1" x14ac:dyDescent="0.2">
      <c r="A30" s="4" t="s">
        <v>374</v>
      </c>
      <c r="B30" s="5">
        <v>50000</v>
      </c>
      <c r="C30" s="5"/>
      <c r="D30" s="5"/>
      <c r="E30" s="4" t="s">
        <v>18</v>
      </c>
      <c r="F30" s="5"/>
      <c r="G30" s="5"/>
      <c r="H30" s="5"/>
      <c r="I30" s="7"/>
      <c r="J30" s="7"/>
      <c r="K30" s="7"/>
      <c r="L30" s="4" t="s">
        <v>73</v>
      </c>
      <c r="M30" s="4">
        <v>1</v>
      </c>
      <c r="N30" s="8" t="s">
        <v>56</v>
      </c>
    </row>
    <row r="31" spans="1:14" s="4" customFormat="1" x14ac:dyDescent="0.2">
      <c r="A31" s="4" t="s">
        <v>375</v>
      </c>
      <c r="B31" s="5"/>
      <c r="E31" s="4" t="s">
        <v>376</v>
      </c>
      <c r="F31" s="5">
        <v>554</v>
      </c>
      <c r="G31" s="5">
        <v>30.5</v>
      </c>
      <c r="H31" s="5">
        <v>1200</v>
      </c>
      <c r="I31" s="7"/>
      <c r="J31" s="7"/>
      <c r="K31" s="7"/>
      <c r="L31" s="4" t="s">
        <v>377</v>
      </c>
      <c r="M31" s="4">
        <v>7</v>
      </c>
      <c r="N31" s="8" t="s">
        <v>87</v>
      </c>
    </row>
    <row r="32" spans="1:14" s="4" customFormat="1" x14ac:dyDescent="0.2">
      <c r="A32" s="4" t="s">
        <v>378</v>
      </c>
      <c r="B32" s="5">
        <v>14750</v>
      </c>
      <c r="C32" s="5">
        <v>5000</v>
      </c>
      <c r="D32" s="5">
        <v>40000</v>
      </c>
      <c r="E32" s="4" t="s">
        <v>32</v>
      </c>
      <c r="F32" s="5">
        <v>20125</v>
      </c>
      <c r="G32" s="5">
        <v>5000</v>
      </c>
      <c r="H32" s="5">
        <v>40000</v>
      </c>
      <c r="I32" s="7"/>
      <c r="J32" s="7"/>
      <c r="K32" s="7"/>
      <c r="L32" s="4" t="s">
        <v>379</v>
      </c>
      <c r="M32" s="4">
        <v>9</v>
      </c>
      <c r="N32" s="8" t="s">
        <v>380</v>
      </c>
    </row>
    <row r="33" spans="1:14" s="4" customFormat="1" x14ac:dyDescent="0.2">
      <c r="A33" s="4" t="s">
        <v>381</v>
      </c>
      <c r="B33" s="5">
        <v>530</v>
      </c>
      <c r="C33" s="5">
        <v>160</v>
      </c>
      <c r="D33" s="5">
        <v>900</v>
      </c>
      <c r="E33" s="4" t="s">
        <v>18</v>
      </c>
      <c r="F33" s="5">
        <v>73000</v>
      </c>
      <c r="G33" s="5">
        <v>16700</v>
      </c>
      <c r="H33" s="5">
        <v>443200</v>
      </c>
      <c r="I33" s="7"/>
      <c r="J33" s="7"/>
      <c r="K33" s="7"/>
      <c r="L33" s="4" t="s">
        <v>382</v>
      </c>
      <c r="M33" s="4">
        <v>11</v>
      </c>
      <c r="N33" s="8" t="s">
        <v>30</v>
      </c>
    </row>
    <row r="34" spans="1:14" s="4" customFormat="1" x14ac:dyDescent="0.2">
      <c r="A34" s="4" t="s">
        <v>383</v>
      </c>
      <c r="C34" s="5"/>
      <c r="D34" s="5"/>
      <c r="E34" s="4" t="s">
        <v>271</v>
      </c>
      <c r="F34" s="5"/>
      <c r="G34" s="5">
        <v>331700</v>
      </c>
      <c r="H34" s="7">
        <v>3317000</v>
      </c>
      <c r="I34" s="7"/>
      <c r="J34" s="7"/>
      <c r="K34" s="7"/>
      <c r="L34" s="4" t="s">
        <v>81</v>
      </c>
      <c r="M34" s="4">
        <v>2</v>
      </c>
      <c r="N34" s="8">
        <v>2013</v>
      </c>
    </row>
    <row r="35" spans="1:14" s="4" customFormat="1" x14ac:dyDescent="0.2">
      <c r="A35" s="4" t="s">
        <v>384</v>
      </c>
      <c r="B35" s="7"/>
      <c r="C35" s="5">
        <v>50000</v>
      </c>
      <c r="D35" s="5">
        <v>75000</v>
      </c>
      <c r="E35" s="4" t="s">
        <v>251</v>
      </c>
      <c r="F35" s="7"/>
      <c r="I35" s="5">
        <v>4000</v>
      </c>
      <c r="J35" s="5"/>
      <c r="K35" s="5"/>
      <c r="L35" s="4" t="s">
        <v>62</v>
      </c>
      <c r="M35" s="4">
        <v>1</v>
      </c>
      <c r="N35" s="8" t="s">
        <v>56</v>
      </c>
    </row>
    <row r="36" spans="1:14" s="4" customFormat="1" x14ac:dyDescent="0.2">
      <c r="A36" s="4" t="s">
        <v>385</v>
      </c>
      <c r="B36" s="5"/>
      <c r="E36" s="4" t="s">
        <v>32</v>
      </c>
      <c r="F36" s="5"/>
      <c r="G36" s="5">
        <v>1500</v>
      </c>
      <c r="H36" s="5">
        <v>200000</v>
      </c>
      <c r="I36" s="7"/>
      <c r="J36" s="7"/>
      <c r="K36" s="7"/>
      <c r="L36" s="4" t="s">
        <v>386</v>
      </c>
      <c r="M36" s="4">
        <v>3</v>
      </c>
      <c r="N36" s="8" t="s">
        <v>387</v>
      </c>
    </row>
    <row r="37" spans="1:14" s="4" customFormat="1" x14ac:dyDescent="0.2">
      <c r="A37" s="4" t="s">
        <v>388</v>
      </c>
      <c r="B37" s="5"/>
      <c r="C37" s="5"/>
      <c r="D37" s="5"/>
      <c r="E37" s="4" t="s">
        <v>78</v>
      </c>
      <c r="F37" s="5"/>
      <c r="G37" s="5">
        <v>80000</v>
      </c>
      <c r="H37" s="5">
        <v>150000</v>
      </c>
      <c r="I37" s="7"/>
      <c r="J37" s="7"/>
      <c r="K37" s="7"/>
      <c r="L37" s="4" t="s">
        <v>389</v>
      </c>
      <c r="M37" s="4">
        <v>1</v>
      </c>
      <c r="N37" s="8">
        <v>2013</v>
      </c>
    </row>
    <row r="38" spans="1:14" s="4" customFormat="1" x14ac:dyDescent="0.2">
      <c r="A38" s="4" t="s">
        <v>390</v>
      </c>
      <c r="B38" s="7">
        <v>10950</v>
      </c>
      <c r="C38" s="5">
        <v>2000</v>
      </c>
      <c r="D38" s="5">
        <v>50000</v>
      </c>
      <c r="E38" s="4" t="s">
        <v>324</v>
      </c>
      <c r="F38" s="5">
        <v>14400</v>
      </c>
      <c r="G38" s="5">
        <v>1200</v>
      </c>
      <c r="H38" s="5">
        <v>75000</v>
      </c>
      <c r="I38" s="5"/>
      <c r="J38" s="5"/>
      <c r="K38" s="5"/>
      <c r="L38" s="4" t="s">
        <v>391</v>
      </c>
      <c r="M38" s="4">
        <v>19</v>
      </c>
      <c r="N38" s="8" t="s">
        <v>38</v>
      </c>
    </row>
    <row r="39" spans="1:14" s="4" customFormat="1" x14ac:dyDescent="0.2">
      <c r="A39" s="4" t="s">
        <v>392</v>
      </c>
      <c r="B39" s="7"/>
      <c r="C39" s="5">
        <v>80000</v>
      </c>
      <c r="D39" s="5">
        <v>100000</v>
      </c>
      <c r="E39" s="4" t="s">
        <v>18</v>
      </c>
      <c r="F39" s="7">
        <v>60850</v>
      </c>
      <c r="G39" s="5">
        <v>5000</v>
      </c>
      <c r="H39" s="5">
        <v>200000</v>
      </c>
      <c r="I39" s="5"/>
      <c r="J39" s="5"/>
      <c r="K39" s="5"/>
      <c r="L39" s="4" t="s">
        <v>62</v>
      </c>
      <c r="M39" s="4">
        <v>10</v>
      </c>
      <c r="N39" s="8" t="s">
        <v>38</v>
      </c>
    </row>
    <row r="40" spans="1:14" s="4" customFormat="1" x14ac:dyDescent="0.2">
      <c r="A40" s="4" t="s">
        <v>393</v>
      </c>
      <c r="C40" s="5">
        <v>20000</v>
      </c>
      <c r="D40" s="5">
        <v>30000</v>
      </c>
      <c r="E40" s="4" t="s">
        <v>78</v>
      </c>
      <c r="F40" s="5">
        <v>33600</v>
      </c>
      <c r="G40" s="5">
        <v>4520</v>
      </c>
      <c r="H40" s="5">
        <v>70000</v>
      </c>
      <c r="I40" s="7"/>
      <c r="J40" s="7"/>
      <c r="K40" s="7"/>
      <c r="L40" s="4" t="s">
        <v>394</v>
      </c>
      <c r="M40" s="4">
        <v>11</v>
      </c>
      <c r="N40" s="8" t="s">
        <v>127</v>
      </c>
    </row>
    <row r="41" spans="1:14" s="4" customFormat="1" x14ac:dyDescent="0.2">
      <c r="A41" s="4" t="s">
        <v>395</v>
      </c>
      <c r="B41" s="5"/>
      <c r="C41" s="5">
        <v>250</v>
      </c>
      <c r="D41" s="6">
        <v>350</v>
      </c>
      <c r="E41" s="4" t="s">
        <v>396</v>
      </c>
      <c r="F41" s="5"/>
      <c r="G41" s="5">
        <v>15000</v>
      </c>
      <c r="H41" s="6">
        <v>25000</v>
      </c>
      <c r="I41" s="7"/>
      <c r="J41" s="7"/>
      <c r="K41" s="7"/>
      <c r="L41" s="4" t="s">
        <v>62</v>
      </c>
      <c r="M41" s="4">
        <v>2</v>
      </c>
      <c r="N41" s="8" t="s">
        <v>56</v>
      </c>
    </row>
    <row r="42" spans="1:14" s="4" customFormat="1" x14ac:dyDescent="0.2">
      <c r="A42" s="4" t="s">
        <v>397</v>
      </c>
      <c r="B42" s="5"/>
      <c r="E42" s="4" t="s">
        <v>333</v>
      </c>
      <c r="F42" s="5"/>
      <c r="G42" s="5">
        <v>800</v>
      </c>
      <c r="H42" s="6">
        <v>1500</v>
      </c>
      <c r="I42" s="7"/>
      <c r="J42" s="7"/>
      <c r="K42" s="7"/>
      <c r="L42" s="4" t="s">
        <v>62</v>
      </c>
      <c r="M42" s="4">
        <v>1</v>
      </c>
      <c r="N42" s="8" t="s">
        <v>56</v>
      </c>
    </row>
    <row r="43" spans="1:14" s="4" customFormat="1" x14ac:dyDescent="0.2">
      <c r="A43" s="4" t="s">
        <v>398</v>
      </c>
      <c r="B43" s="5">
        <v>100</v>
      </c>
      <c r="C43" s="5"/>
      <c r="D43" s="6"/>
      <c r="E43" s="4" t="s">
        <v>399</v>
      </c>
      <c r="F43" s="5"/>
      <c r="I43" s="7"/>
      <c r="J43" s="7"/>
      <c r="K43" s="7"/>
      <c r="L43" s="4" t="s">
        <v>62</v>
      </c>
      <c r="M43" s="4">
        <v>1</v>
      </c>
      <c r="N43" s="8" t="s">
        <v>56</v>
      </c>
    </row>
    <row r="44" spans="1:14" s="4" customFormat="1" x14ac:dyDescent="0.2">
      <c r="A44" s="4" t="s">
        <v>400</v>
      </c>
      <c r="B44" s="5"/>
      <c r="E44" s="4" t="s">
        <v>18</v>
      </c>
      <c r="F44" s="5"/>
      <c r="G44" s="5">
        <v>1000</v>
      </c>
      <c r="H44" s="6"/>
      <c r="I44" s="7"/>
      <c r="J44" s="7"/>
      <c r="K44" s="7"/>
      <c r="L44" s="4" t="s">
        <v>62</v>
      </c>
      <c r="M44" s="4">
        <v>1</v>
      </c>
      <c r="N44" s="8" t="s">
        <v>56</v>
      </c>
    </row>
    <row r="45" spans="1:14" s="4" customFormat="1" x14ac:dyDescent="0.2">
      <c r="A45" s="4" t="s">
        <v>401</v>
      </c>
      <c r="E45" s="4" t="s">
        <v>115</v>
      </c>
      <c r="F45" s="5">
        <v>1.92</v>
      </c>
      <c r="G45" s="5">
        <f>4/3</f>
        <v>1.3333333333333333</v>
      </c>
      <c r="H45" s="5">
        <v>2.5</v>
      </c>
      <c r="I45" s="7"/>
      <c r="J45" s="7"/>
      <c r="K45" s="7"/>
      <c r="L45" s="4" t="s">
        <v>16</v>
      </c>
      <c r="M45" s="4">
        <v>2</v>
      </c>
      <c r="N45" s="15" t="s">
        <v>402</v>
      </c>
    </row>
    <row r="46" spans="1:14" s="4" customFormat="1" x14ac:dyDescent="0.2">
      <c r="A46" s="4" t="s">
        <v>403</v>
      </c>
      <c r="B46" s="5"/>
      <c r="C46" s="5"/>
      <c r="D46" s="6"/>
      <c r="E46" s="4" t="s">
        <v>404</v>
      </c>
      <c r="F46" s="5">
        <v>3125</v>
      </c>
      <c r="I46" s="7"/>
      <c r="J46" s="7"/>
      <c r="K46" s="7"/>
      <c r="L46" s="4" t="s">
        <v>405</v>
      </c>
      <c r="M46" s="4">
        <v>1</v>
      </c>
      <c r="N46" s="25">
        <v>2014</v>
      </c>
    </row>
    <row r="47" spans="1:14" s="4" customFormat="1" x14ac:dyDescent="0.2">
      <c r="A47" s="4" t="s">
        <v>406</v>
      </c>
      <c r="B47" s="5"/>
      <c r="D47" s="6"/>
      <c r="E47" s="4" t="s">
        <v>318</v>
      </c>
      <c r="G47" s="5">
        <f>62000/3281</f>
        <v>18.896677842121303</v>
      </c>
      <c r="H47" s="5">
        <v>25</v>
      </c>
      <c r="I47" s="7"/>
      <c r="J47" s="7"/>
      <c r="K47" s="7"/>
      <c r="L47" s="4" t="s">
        <v>407</v>
      </c>
      <c r="M47" s="4">
        <v>3</v>
      </c>
      <c r="N47" s="8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0" zoomScaleNormal="80" workbookViewId="0">
      <selection activeCell="A2" sqref="A2:XFD15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408</v>
      </c>
      <c r="B2" s="5"/>
      <c r="C2" s="6"/>
      <c r="D2" s="6"/>
      <c r="E2" s="4" t="s">
        <v>307</v>
      </c>
      <c r="F2" s="5"/>
      <c r="I2" s="7">
        <v>1000</v>
      </c>
      <c r="J2" s="7"/>
      <c r="K2" s="7"/>
      <c r="L2" s="4" t="s">
        <v>156</v>
      </c>
      <c r="M2" s="4">
        <v>1</v>
      </c>
      <c r="N2" s="8">
        <v>2014</v>
      </c>
    </row>
    <row r="3" spans="1:14" s="4" customFormat="1" x14ac:dyDescent="0.2">
      <c r="A3" s="4" t="s">
        <v>409</v>
      </c>
      <c r="B3" s="5"/>
      <c r="C3" s="5"/>
      <c r="D3" s="5"/>
      <c r="E3" s="4" t="s">
        <v>78</v>
      </c>
      <c r="F3" s="5">
        <v>10000</v>
      </c>
      <c r="I3" s="7"/>
      <c r="J3" s="7"/>
      <c r="K3" s="7"/>
      <c r="L3" s="4" t="s">
        <v>159</v>
      </c>
      <c r="M3" s="4">
        <v>1</v>
      </c>
      <c r="N3" s="8">
        <v>2008</v>
      </c>
    </row>
    <row r="4" spans="1:14" s="4" customFormat="1" x14ac:dyDescent="0.2">
      <c r="A4" s="4" t="s">
        <v>410</v>
      </c>
      <c r="B4" s="5"/>
      <c r="C4" s="6"/>
      <c r="D4" s="6"/>
      <c r="E4" s="4" t="s">
        <v>307</v>
      </c>
      <c r="F4" s="5"/>
      <c r="I4" s="7">
        <v>50</v>
      </c>
      <c r="J4" s="7"/>
      <c r="K4" s="7"/>
      <c r="L4" s="4" t="s">
        <v>156</v>
      </c>
      <c r="M4" s="4">
        <v>1</v>
      </c>
      <c r="N4" s="8">
        <v>2014</v>
      </c>
    </row>
    <row r="5" spans="1:14" s="4" customFormat="1" x14ac:dyDescent="0.2">
      <c r="A5" s="4" t="s">
        <v>411</v>
      </c>
      <c r="E5" s="4" t="s">
        <v>342</v>
      </c>
      <c r="F5" s="5">
        <v>100000</v>
      </c>
      <c r="G5" s="5"/>
      <c r="H5" s="5"/>
      <c r="I5" s="7"/>
      <c r="J5" s="7"/>
      <c r="K5" s="7"/>
      <c r="L5" s="4" t="s">
        <v>16</v>
      </c>
      <c r="M5" s="4">
        <v>1</v>
      </c>
      <c r="N5" s="15">
        <v>1999</v>
      </c>
    </row>
    <row r="6" spans="1:14" s="4" customFormat="1" x14ac:dyDescent="0.2">
      <c r="A6" s="4" t="s">
        <v>412</v>
      </c>
      <c r="E6" s="4" t="s">
        <v>293</v>
      </c>
      <c r="F6" s="5">
        <v>162000</v>
      </c>
      <c r="G6" s="5">
        <v>80000</v>
      </c>
      <c r="H6" s="7">
        <v>275000</v>
      </c>
      <c r="I6" s="7"/>
      <c r="J6" s="7"/>
      <c r="K6" s="7"/>
      <c r="L6" s="4" t="s">
        <v>413</v>
      </c>
      <c r="M6" s="4">
        <v>3</v>
      </c>
      <c r="N6" s="15" t="s">
        <v>414</v>
      </c>
    </row>
    <row r="7" spans="1:14" s="16" customFormat="1" x14ac:dyDescent="0.2">
      <c r="A7" s="16" t="s">
        <v>415</v>
      </c>
      <c r="E7" s="13" t="s">
        <v>293</v>
      </c>
      <c r="F7" s="14">
        <v>265000</v>
      </c>
      <c r="G7" s="7">
        <v>220000</v>
      </c>
      <c r="H7" s="17">
        <v>325000</v>
      </c>
      <c r="I7" s="13"/>
      <c r="J7" s="13"/>
      <c r="K7" s="13"/>
      <c r="L7" s="16" t="s">
        <v>413</v>
      </c>
      <c r="M7" s="16">
        <v>3</v>
      </c>
      <c r="N7" s="15" t="s">
        <v>326</v>
      </c>
    </row>
    <row r="8" spans="1:14" s="4" customFormat="1" x14ac:dyDescent="0.2">
      <c r="A8" s="4" t="s">
        <v>416</v>
      </c>
      <c r="B8" s="5"/>
      <c r="C8" s="6"/>
      <c r="D8" s="6"/>
      <c r="E8" s="4" t="s">
        <v>193</v>
      </c>
      <c r="F8" s="5"/>
      <c r="I8" s="7">
        <v>270</v>
      </c>
      <c r="J8" s="7"/>
      <c r="K8" s="7"/>
      <c r="L8" s="4" t="s">
        <v>156</v>
      </c>
      <c r="M8" s="4">
        <v>1</v>
      </c>
      <c r="N8" s="8">
        <v>2014</v>
      </c>
    </row>
    <row r="9" spans="1:14" s="4" customFormat="1" x14ac:dyDescent="0.2">
      <c r="A9" s="4" t="s">
        <v>417</v>
      </c>
      <c r="C9" s="5"/>
      <c r="D9" s="5"/>
      <c r="E9" s="4" t="s">
        <v>418</v>
      </c>
      <c r="F9" s="5">
        <v>5800000</v>
      </c>
      <c r="I9" s="7"/>
      <c r="J9" s="7"/>
      <c r="K9" s="7"/>
      <c r="L9" s="4" t="s">
        <v>25</v>
      </c>
      <c r="M9" s="4">
        <v>1</v>
      </c>
      <c r="N9" s="9">
        <v>2008</v>
      </c>
    </row>
    <row r="10" spans="1:14" s="4" customFormat="1" x14ac:dyDescent="0.2">
      <c r="A10" s="4" t="s">
        <v>419</v>
      </c>
      <c r="C10" s="5"/>
      <c r="D10" s="5"/>
      <c r="E10" s="4" t="s">
        <v>65</v>
      </c>
      <c r="F10" s="5">
        <v>150000</v>
      </c>
      <c r="I10" s="7"/>
      <c r="J10" s="7"/>
      <c r="K10" s="7"/>
      <c r="L10" s="4" t="s">
        <v>25</v>
      </c>
      <c r="M10" s="4">
        <v>1</v>
      </c>
      <c r="N10" s="9">
        <v>2014</v>
      </c>
    </row>
    <row r="11" spans="1:14" s="4" customFormat="1" x14ac:dyDescent="0.2">
      <c r="A11" s="4" t="s">
        <v>420</v>
      </c>
      <c r="B11" s="5"/>
      <c r="C11" s="6"/>
      <c r="D11" s="6"/>
      <c r="E11" s="4" t="s">
        <v>307</v>
      </c>
      <c r="F11" s="5"/>
      <c r="I11" s="7">
        <v>200</v>
      </c>
      <c r="J11" s="7"/>
      <c r="K11" s="7"/>
      <c r="L11" s="4" t="s">
        <v>156</v>
      </c>
      <c r="M11" s="4">
        <v>1</v>
      </c>
      <c r="N11" s="8">
        <v>2014</v>
      </c>
    </row>
    <row r="12" spans="1:14" s="4" customFormat="1" x14ac:dyDescent="0.2">
      <c r="A12" s="4" t="s">
        <v>421</v>
      </c>
      <c r="B12" s="5"/>
      <c r="C12" s="6"/>
      <c r="D12" s="6"/>
      <c r="E12" s="4" t="s">
        <v>307</v>
      </c>
      <c r="F12" s="5"/>
      <c r="I12" s="7">
        <v>3000</v>
      </c>
      <c r="J12" s="7"/>
      <c r="K12" s="7"/>
      <c r="L12" s="4" t="s">
        <v>156</v>
      </c>
      <c r="M12" s="4">
        <v>1</v>
      </c>
      <c r="N12" s="8">
        <v>2014</v>
      </c>
    </row>
    <row r="13" spans="1:14" s="4" customFormat="1" x14ac:dyDescent="0.2">
      <c r="A13" s="4" t="s">
        <v>422</v>
      </c>
      <c r="B13" s="5"/>
      <c r="C13" s="6"/>
      <c r="D13" s="6"/>
      <c r="E13" s="4" t="s">
        <v>307</v>
      </c>
      <c r="F13" s="5"/>
      <c r="I13" s="7">
        <v>3000</v>
      </c>
      <c r="J13" s="7"/>
      <c r="K13" s="7"/>
      <c r="L13" s="4" t="s">
        <v>156</v>
      </c>
      <c r="M13" s="4">
        <v>1</v>
      </c>
      <c r="N13" s="8">
        <v>2014</v>
      </c>
    </row>
    <row r="14" spans="1:14" s="4" customFormat="1" x14ac:dyDescent="0.2">
      <c r="A14" s="4" t="s">
        <v>423</v>
      </c>
      <c r="B14" s="5"/>
      <c r="C14" s="6"/>
      <c r="D14" s="6"/>
      <c r="E14" s="4" t="s">
        <v>307</v>
      </c>
      <c r="F14" s="5"/>
      <c r="I14" s="7">
        <v>6000</v>
      </c>
      <c r="J14" s="7"/>
      <c r="K14" s="7"/>
      <c r="L14" s="4" t="s">
        <v>156</v>
      </c>
      <c r="M14" s="4">
        <v>1</v>
      </c>
      <c r="N14" s="8">
        <v>2014</v>
      </c>
    </row>
    <row r="15" spans="1:14" s="4" customFormat="1" x14ac:dyDescent="0.2">
      <c r="A15" s="4" t="s">
        <v>424</v>
      </c>
      <c r="C15" s="5"/>
      <c r="D15" s="5"/>
      <c r="E15" s="4" t="s">
        <v>65</v>
      </c>
      <c r="F15" s="5">
        <v>102000</v>
      </c>
      <c r="G15" s="7">
        <v>50000</v>
      </c>
      <c r="H15" s="5">
        <v>180000</v>
      </c>
      <c r="I15" s="7"/>
      <c r="J15" s="7"/>
      <c r="K15" s="7"/>
      <c r="L15" s="4" t="s">
        <v>425</v>
      </c>
      <c r="M15" s="4">
        <v>3</v>
      </c>
      <c r="N15" s="9" t="s">
        <v>87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:XFD19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426</v>
      </c>
      <c r="E2" s="4" t="s">
        <v>28</v>
      </c>
      <c r="F2" s="5">
        <v>25</v>
      </c>
      <c r="G2" s="5"/>
      <c r="H2" s="5"/>
      <c r="I2" s="7"/>
      <c r="J2" s="7"/>
      <c r="K2" s="7"/>
      <c r="L2" s="4" t="s">
        <v>16</v>
      </c>
      <c r="M2" s="4">
        <v>1</v>
      </c>
      <c r="N2" s="15">
        <v>1998</v>
      </c>
    </row>
    <row r="3" spans="1:14" s="4" customFormat="1" x14ac:dyDescent="0.2">
      <c r="A3" s="4" t="s">
        <v>427</v>
      </c>
      <c r="E3" s="4" t="s">
        <v>428</v>
      </c>
      <c r="F3" s="5">
        <v>700</v>
      </c>
      <c r="G3" s="5"/>
      <c r="H3" s="5"/>
      <c r="I3" s="7"/>
      <c r="J3" s="7"/>
      <c r="K3" s="7"/>
      <c r="L3" s="4" t="s">
        <v>16</v>
      </c>
      <c r="M3" s="4">
        <v>1</v>
      </c>
      <c r="N3" s="15">
        <v>1998</v>
      </c>
    </row>
    <row r="4" spans="1:14" s="4" customFormat="1" x14ac:dyDescent="0.2">
      <c r="A4" s="4" t="s">
        <v>429</v>
      </c>
      <c r="B4" s="7"/>
      <c r="C4" s="6"/>
      <c r="D4" s="6"/>
      <c r="E4" s="4" t="s">
        <v>24</v>
      </c>
      <c r="F4" s="7">
        <v>107500</v>
      </c>
      <c r="G4" s="5">
        <f>8/0.000189394</f>
        <v>42239.986483204324</v>
      </c>
      <c r="H4" s="7">
        <v>190000</v>
      </c>
      <c r="I4" s="5"/>
      <c r="J4" s="5"/>
      <c r="K4" s="5"/>
      <c r="L4" s="4" t="s">
        <v>430</v>
      </c>
      <c r="M4" s="4">
        <v>5</v>
      </c>
      <c r="N4" s="8" t="s">
        <v>258</v>
      </c>
    </row>
    <row r="5" spans="1:14" s="4" customFormat="1" x14ac:dyDescent="0.2">
      <c r="A5" s="4" t="s">
        <v>431</v>
      </c>
      <c r="E5" s="13" t="s">
        <v>24</v>
      </c>
      <c r="F5" s="14">
        <f>AVERAGE(G5:H5)</f>
        <v>87470.64499999999</v>
      </c>
      <c r="G5" s="5">
        <v>74941.289999999994</v>
      </c>
      <c r="H5" s="14">
        <v>100000</v>
      </c>
      <c r="I5" s="13"/>
      <c r="J5" s="13"/>
      <c r="K5" s="13"/>
      <c r="L5" s="4" t="s">
        <v>432</v>
      </c>
      <c r="M5" s="4">
        <v>2</v>
      </c>
      <c r="N5" s="9" t="s">
        <v>20</v>
      </c>
    </row>
    <row r="6" spans="1:14" s="4" customFormat="1" x14ac:dyDescent="0.2">
      <c r="A6" s="4" t="s">
        <v>433</v>
      </c>
      <c r="B6" s="5"/>
      <c r="C6" s="5"/>
      <c r="D6" s="5"/>
      <c r="E6" s="4" t="s">
        <v>24</v>
      </c>
      <c r="F6" s="5">
        <v>57400</v>
      </c>
      <c r="G6" s="5">
        <f>400000/30</f>
        <v>13333.333333333334</v>
      </c>
      <c r="H6" s="5">
        <f>400000/4</f>
        <v>100000</v>
      </c>
      <c r="I6" s="7"/>
      <c r="J6" s="7"/>
      <c r="K6" s="7"/>
      <c r="L6" s="4" t="s">
        <v>266</v>
      </c>
      <c r="M6" s="4">
        <v>3</v>
      </c>
      <c r="N6" s="8">
        <v>2014</v>
      </c>
    </row>
    <row r="7" spans="1:14" s="4" customFormat="1" x14ac:dyDescent="0.2">
      <c r="A7" s="4" t="s">
        <v>434</v>
      </c>
      <c r="B7" s="5"/>
      <c r="C7" s="5"/>
      <c r="D7" s="5"/>
      <c r="E7" s="4" t="s">
        <v>24</v>
      </c>
      <c r="F7" s="5">
        <v>370000</v>
      </c>
      <c r="G7" s="5">
        <f>1700000/5</f>
        <v>340000</v>
      </c>
      <c r="H7" s="5">
        <v>400000</v>
      </c>
      <c r="I7" s="7"/>
      <c r="J7" s="7"/>
      <c r="K7" s="7"/>
      <c r="L7" s="4" t="s">
        <v>266</v>
      </c>
      <c r="M7" s="4">
        <v>2</v>
      </c>
      <c r="N7" s="8">
        <v>2014</v>
      </c>
    </row>
    <row r="8" spans="1:14" s="4" customFormat="1" x14ac:dyDescent="0.2">
      <c r="A8" s="4" t="s">
        <v>435</v>
      </c>
      <c r="B8" s="5"/>
      <c r="C8" s="5"/>
      <c r="D8" s="5"/>
      <c r="E8" s="4" t="s">
        <v>28</v>
      </c>
      <c r="F8" s="5">
        <v>40</v>
      </c>
      <c r="G8" s="5"/>
      <c r="H8" s="5"/>
      <c r="I8" s="7"/>
      <c r="J8" s="7"/>
      <c r="K8" s="7"/>
      <c r="L8" s="4" t="s">
        <v>436</v>
      </c>
      <c r="M8" s="4">
        <v>1</v>
      </c>
      <c r="N8" s="8">
        <v>2010</v>
      </c>
    </row>
    <row r="9" spans="1:14" s="4" customFormat="1" x14ac:dyDescent="0.2">
      <c r="A9" s="4" t="s">
        <v>437</v>
      </c>
      <c r="E9" s="4" t="s">
        <v>28</v>
      </c>
      <c r="F9" s="5">
        <v>12.5</v>
      </c>
      <c r="G9" s="5"/>
      <c r="H9" s="5"/>
      <c r="I9" s="7"/>
      <c r="J9" s="7"/>
      <c r="K9" s="7"/>
      <c r="L9" s="4" t="s">
        <v>16</v>
      </c>
      <c r="M9" s="4">
        <v>1</v>
      </c>
      <c r="N9" s="15">
        <v>1999</v>
      </c>
    </row>
    <row r="10" spans="1:14" s="4" customFormat="1" x14ac:dyDescent="0.2">
      <c r="A10" s="4" t="s">
        <v>438</v>
      </c>
      <c r="B10" s="5"/>
      <c r="C10" s="6"/>
      <c r="D10" s="6"/>
      <c r="E10" s="4" t="s">
        <v>28</v>
      </c>
      <c r="F10" s="5">
        <v>18.600000000000001</v>
      </c>
      <c r="G10" s="5">
        <f>60000/5280</f>
        <v>11.363636363636363</v>
      </c>
      <c r="H10" s="5">
        <v>30</v>
      </c>
      <c r="I10" s="7">
        <v>1</v>
      </c>
      <c r="J10" s="7"/>
      <c r="K10" s="7"/>
      <c r="L10" s="4" t="s">
        <v>439</v>
      </c>
      <c r="M10" s="4">
        <v>5</v>
      </c>
      <c r="N10" s="8" t="s">
        <v>264</v>
      </c>
    </row>
    <row r="11" spans="1:14" s="4" customFormat="1" x14ac:dyDescent="0.2">
      <c r="A11" s="4" t="s">
        <v>440</v>
      </c>
      <c r="B11" s="5"/>
      <c r="C11" s="6"/>
      <c r="D11" s="6"/>
      <c r="E11" s="4" t="s">
        <v>307</v>
      </c>
      <c r="F11" s="5"/>
      <c r="I11" s="7">
        <v>100</v>
      </c>
      <c r="J11" s="7"/>
      <c r="K11" s="7"/>
      <c r="L11" s="4" t="s">
        <v>156</v>
      </c>
      <c r="M11" s="4">
        <v>1</v>
      </c>
      <c r="N11" s="8">
        <v>2014</v>
      </c>
    </row>
    <row r="12" spans="1:14" s="4" customFormat="1" x14ac:dyDescent="0.2">
      <c r="A12" s="4" t="s">
        <v>441</v>
      </c>
      <c r="B12" s="5"/>
      <c r="C12" s="6"/>
      <c r="D12" s="6"/>
      <c r="E12" s="4" t="s">
        <v>307</v>
      </c>
      <c r="F12" s="5"/>
      <c r="I12" s="7">
        <v>200</v>
      </c>
      <c r="J12" s="7"/>
      <c r="K12" s="7"/>
      <c r="L12" s="4" t="s">
        <v>156</v>
      </c>
      <c r="M12" s="4">
        <v>1</v>
      </c>
      <c r="N12" s="8">
        <v>2014</v>
      </c>
    </row>
    <row r="13" spans="1:14" s="4" customFormat="1" x14ac:dyDescent="0.2">
      <c r="A13" s="4" t="s">
        <v>442</v>
      </c>
      <c r="B13" s="7">
        <f>AVERAGE(C13:D13)</f>
        <v>15000</v>
      </c>
      <c r="C13" s="5">
        <v>10000</v>
      </c>
      <c r="D13" s="5">
        <v>20000</v>
      </c>
      <c r="E13" s="4" t="s">
        <v>443</v>
      </c>
      <c r="F13" s="7">
        <v>15800</v>
      </c>
      <c r="G13" s="5">
        <v>5000</v>
      </c>
      <c r="H13" s="5">
        <v>30000</v>
      </c>
      <c r="I13" s="5"/>
      <c r="J13" s="5"/>
      <c r="K13" s="5"/>
      <c r="L13" s="4" t="s">
        <v>62</v>
      </c>
      <c r="M13" s="4">
        <v>5</v>
      </c>
      <c r="N13" s="8">
        <v>2010</v>
      </c>
    </row>
    <row r="14" spans="1:14" s="4" customFormat="1" x14ac:dyDescent="0.2">
      <c r="A14" s="4" t="s">
        <v>444</v>
      </c>
      <c r="C14" s="5"/>
      <c r="D14" s="5"/>
      <c r="E14" s="4" t="s">
        <v>24</v>
      </c>
      <c r="F14" s="5">
        <v>79300</v>
      </c>
      <c r="G14" s="5">
        <v>44000</v>
      </c>
      <c r="H14" s="5">
        <f>1089677/8</f>
        <v>136209.625</v>
      </c>
      <c r="I14" s="7">
        <v>2570</v>
      </c>
      <c r="J14" s="7"/>
      <c r="K14" s="7"/>
      <c r="L14" s="4" t="s">
        <v>445</v>
      </c>
      <c r="M14" s="4">
        <v>4</v>
      </c>
      <c r="N14" s="9" t="s">
        <v>258</v>
      </c>
    </row>
    <row r="15" spans="1:14" s="4" customFormat="1" x14ac:dyDescent="0.2">
      <c r="A15" s="4" t="s">
        <v>446</v>
      </c>
      <c r="B15" s="5"/>
      <c r="C15" s="5"/>
      <c r="D15" s="5"/>
      <c r="E15" s="4" t="s">
        <v>447</v>
      </c>
      <c r="F15" s="5">
        <v>250000</v>
      </c>
      <c r="G15" s="5"/>
      <c r="H15" s="5"/>
      <c r="I15" s="7"/>
      <c r="J15" s="7"/>
      <c r="K15" s="7"/>
      <c r="L15" s="4" t="s">
        <v>266</v>
      </c>
      <c r="M15" s="4">
        <v>1</v>
      </c>
      <c r="N15" s="8">
        <v>2014</v>
      </c>
    </row>
    <row r="16" spans="1:14" s="4" customFormat="1" x14ac:dyDescent="0.2">
      <c r="A16" s="4" t="s">
        <v>448</v>
      </c>
      <c r="B16" s="5"/>
      <c r="C16" s="5"/>
      <c r="D16" s="5"/>
      <c r="E16" s="4" t="s">
        <v>24</v>
      </c>
      <c r="F16" s="5">
        <v>64000</v>
      </c>
      <c r="G16" s="5">
        <f>1150000/41</f>
        <v>28048.780487804877</v>
      </c>
      <c r="H16" s="5">
        <f>400000/4</f>
        <v>100000</v>
      </c>
      <c r="I16" s="7"/>
      <c r="J16" s="7"/>
      <c r="K16" s="7"/>
      <c r="L16" s="4" t="s">
        <v>266</v>
      </c>
      <c r="M16" s="4">
        <v>2</v>
      </c>
      <c r="N16" s="8">
        <v>2014</v>
      </c>
    </row>
    <row r="17" spans="1:14" s="4" customFormat="1" x14ac:dyDescent="0.2">
      <c r="A17" s="4" t="s">
        <v>449</v>
      </c>
      <c r="E17" s="4" t="s">
        <v>450</v>
      </c>
      <c r="F17" s="5">
        <v>1130</v>
      </c>
      <c r="G17" s="5">
        <v>50</v>
      </c>
      <c r="H17" s="5">
        <v>4000</v>
      </c>
      <c r="I17" s="7"/>
      <c r="J17" s="7"/>
      <c r="K17" s="7"/>
      <c r="L17" s="4" t="s">
        <v>16</v>
      </c>
      <c r="M17" s="4">
        <v>3</v>
      </c>
      <c r="N17" s="15">
        <v>1998</v>
      </c>
    </row>
    <row r="18" spans="1:14" s="4" customFormat="1" x14ac:dyDescent="0.2">
      <c r="A18" s="4" t="s">
        <v>451</v>
      </c>
      <c r="E18" s="4" t="s">
        <v>28</v>
      </c>
      <c r="F18" s="5">
        <v>3.5</v>
      </c>
      <c r="G18" s="5"/>
      <c r="H18" s="5"/>
      <c r="I18" s="7"/>
      <c r="J18" s="7"/>
      <c r="K18" s="7"/>
      <c r="L18" s="4" t="s">
        <v>16</v>
      </c>
      <c r="M18" s="4">
        <v>1</v>
      </c>
      <c r="N18" s="15">
        <v>1999</v>
      </c>
    </row>
    <row r="19" spans="1:14" s="4" customFormat="1" x14ac:dyDescent="0.2">
      <c r="A19" s="4" t="s">
        <v>452</v>
      </c>
      <c r="B19" s="5"/>
      <c r="C19" s="5"/>
      <c r="D19" s="6"/>
      <c r="E19" s="4" t="s">
        <v>453</v>
      </c>
      <c r="F19" s="5">
        <v>2829</v>
      </c>
      <c r="I19" s="7"/>
      <c r="J19" s="7"/>
      <c r="K19" s="7"/>
      <c r="L19" s="4" t="s">
        <v>405</v>
      </c>
      <c r="M19" s="4">
        <v>1</v>
      </c>
      <c r="N19" s="25">
        <v>2013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pane xSplit="1" ySplit="1" topLeftCell="B3" activePane="bottomRight" state="frozen"/>
      <selection pane="topRight"/>
      <selection pane="bottomLeft"/>
      <selection pane="bottomRight" activeCell="A2" sqref="A2:XFD39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454</v>
      </c>
      <c r="C2" s="5"/>
      <c r="D2" s="6"/>
      <c r="E2" s="4" t="s">
        <v>115</v>
      </c>
      <c r="F2" s="5">
        <v>263</v>
      </c>
      <c r="G2" s="5">
        <v>145</v>
      </c>
      <c r="H2" s="5">
        <v>380</v>
      </c>
      <c r="I2" s="7"/>
      <c r="J2" s="7"/>
      <c r="K2" s="7"/>
      <c r="L2" s="4" t="s">
        <v>40</v>
      </c>
      <c r="M2" s="4">
        <v>2</v>
      </c>
      <c r="N2" s="8">
        <v>2014</v>
      </c>
    </row>
    <row r="3" spans="1:14" s="4" customFormat="1" x14ac:dyDescent="0.2">
      <c r="A3" s="4" t="s">
        <v>455</v>
      </c>
      <c r="B3" s="5">
        <v>138</v>
      </c>
      <c r="C3" s="5">
        <v>120</v>
      </c>
      <c r="D3" s="5">
        <v>170</v>
      </c>
      <c r="E3" s="4" t="s">
        <v>456</v>
      </c>
      <c r="F3" s="5">
        <v>3740000</v>
      </c>
      <c r="I3" s="7">
        <v>0.25</v>
      </c>
      <c r="J3" s="7"/>
      <c r="K3" s="7"/>
      <c r="L3" s="4" t="s">
        <v>457</v>
      </c>
      <c r="M3" s="4">
        <v>11</v>
      </c>
      <c r="N3" s="8">
        <v>2014</v>
      </c>
    </row>
    <row r="4" spans="1:14" s="4" customFormat="1" x14ac:dyDescent="0.2">
      <c r="A4" s="4" t="s">
        <v>458</v>
      </c>
      <c r="B4" s="5">
        <v>172</v>
      </c>
      <c r="C4" s="5">
        <v>155</v>
      </c>
      <c r="D4" s="5">
        <v>185</v>
      </c>
      <c r="E4" s="4" t="s">
        <v>115</v>
      </c>
      <c r="F4" s="12">
        <v>6875000</v>
      </c>
      <c r="G4" s="5">
        <v>500000</v>
      </c>
      <c r="H4" s="5">
        <v>12000000</v>
      </c>
      <c r="I4" s="7"/>
      <c r="J4" s="7"/>
      <c r="K4" s="7"/>
      <c r="L4" s="4" t="s">
        <v>40</v>
      </c>
      <c r="M4" s="4">
        <v>5</v>
      </c>
      <c r="N4" s="8" t="s">
        <v>258</v>
      </c>
    </row>
    <row r="5" spans="1:14" s="4" customFormat="1" x14ac:dyDescent="0.2">
      <c r="A5" s="4" t="s">
        <v>459</v>
      </c>
      <c r="E5" s="4" t="s">
        <v>24</v>
      </c>
      <c r="F5" s="5">
        <v>5478000</v>
      </c>
      <c r="G5" s="5">
        <f>1050000/0.5</f>
        <v>2100000</v>
      </c>
      <c r="H5" s="5">
        <f>2500000/0.3</f>
        <v>8333333.333333334</v>
      </c>
      <c r="I5" s="7"/>
      <c r="J5" s="7"/>
      <c r="K5" s="7"/>
      <c r="L5" s="4" t="s">
        <v>159</v>
      </c>
      <c r="M5" s="4">
        <v>3</v>
      </c>
      <c r="N5" s="8" t="s">
        <v>56</v>
      </c>
    </row>
    <row r="6" spans="1:14" s="4" customFormat="1" x14ac:dyDescent="0.2">
      <c r="A6" s="4" t="s">
        <v>460</v>
      </c>
      <c r="B6" s="5"/>
      <c r="C6" s="5"/>
      <c r="D6" s="5"/>
      <c r="E6" s="4" t="s">
        <v>24</v>
      </c>
      <c r="F6" s="5"/>
      <c r="G6" s="5">
        <v>5000</v>
      </c>
      <c r="H6" s="5">
        <v>20000</v>
      </c>
      <c r="I6" s="7"/>
      <c r="J6" s="7"/>
      <c r="K6" s="7"/>
      <c r="L6" s="4" t="s">
        <v>60</v>
      </c>
      <c r="M6" s="4">
        <v>1</v>
      </c>
      <c r="N6" s="8">
        <v>2004</v>
      </c>
    </row>
    <row r="7" spans="1:14" s="4" customFormat="1" x14ac:dyDescent="0.2">
      <c r="A7" s="4" t="s">
        <v>461</v>
      </c>
      <c r="B7" s="5"/>
      <c r="C7" s="6"/>
      <c r="D7" s="6"/>
      <c r="E7" s="4" t="s">
        <v>24</v>
      </c>
      <c r="F7" s="7">
        <v>1700000</v>
      </c>
      <c r="I7" s="5"/>
      <c r="J7" s="5"/>
      <c r="K7" s="5"/>
      <c r="L7" s="4" t="s">
        <v>62</v>
      </c>
      <c r="M7" s="4">
        <v>1</v>
      </c>
      <c r="N7" s="8" t="s">
        <v>56</v>
      </c>
    </row>
    <row r="8" spans="1:14" s="4" customFormat="1" x14ac:dyDescent="0.2">
      <c r="A8" s="4" t="s">
        <v>462</v>
      </c>
      <c r="C8" s="5"/>
      <c r="D8" s="5"/>
      <c r="E8" s="4" t="s">
        <v>24</v>
      </c>
      <c r="F8" s="5">
        <v>39000</v>
      </c>
      <c r="G8" s="5">
        <v>30000</v>
      </c>
      <c r="H8" s="7">
        <v>48000</v>
      </c>
      <c r="I8" s="7"/>
      <c r="J8" s="7"/>
      <c r="K8" s="7"/>
      <c r="L8" s="4" t="s">
        <v>144</v>
      </c>
      <c r="M8" s="4">
        <v>2</v>
      </c>
      <c r="N8" s="8">
        <v>2014</v>
      </c>
    </row>
    <row r="9" spans="1:14" s="4" customFormat="1" x14ac:dyDescent="0.2">
      <c r="A9" s="4" t="s">
        <v>463</v>
      </c>
      <c r="C9" s="5"/>
      <c r="D9" s="5"/>
      <c r="E9" s="4" t="s">
        <v>24</v>
      </c>
      <c r="F9" s="5">
        <v>48000</v>
      </c>
      <c r="G9" s="5">
        <v>42000</v>
      </c>
      <c r="H9" s="7">
        <v>54000</v>
      </c>
      <c r="I9" s="7"/>
      <c r="J9" s="7"/>
      <c r="K9" s="7"/>
      <c r="L9" s="4" t="s">
        <v>144</v>
      </c>
      <c r="M9" s="4">
        <v>2</v>
      </c>
      <c r="N9" s="8">
        <v>2014</v>
      </c>
    </row>
    <row r="10" spans="1:14" s="4" customFormat="1" x14ac:dyDescent="0.2">
      <c r="A10" s="4" t="s">
        <v>464</v>
      </c>
      <c r="E10" s="10" t="s">
        <v>465</v>
      </c>
      <c r="G10" s="5">
        <v>1450</v>
      </c>
      <c r="H10" s="5">
        <v>2900</v>
      </c>
      <c r="I10" s="7"/>
      <c r="J10" s="7"/>
      <c r="K10" s="7"/>
      <c r="L10" s="10" t="s">
        <v>66</v>
      </c>
      <c r="M10" s="10">
        <v>1</v>
      </c>
      <c r="N10" s="8">
        <v>2014</v>
      </c>
    </row>
    <row r="11" spans="1:14" s="4" customFormat="1" x14ac:dyDescent="0.2">
      <c r="A11" s="4" t="s">
        <v>466</v>
      </c>
      <c r="E11" s="10" t="s">
        <v>24</v>
      </c>
      <c r="F11" s="12">
        <v>660</v>
      </c>
      <c r="G11" s="5"/>
      <c r="H11" s="5"/>
      <c r="I11" s="7"/>
      <c r="J11" s="7"/>
      <c r="K11" s="7"/>
      <c r="L11" s="10" t="s">
        <v>144</v>
      </c>
      <c r="M11" s="10">
        <v>1</v>
      </c>
      <c r="N11" s="8">
        <v>2014</v>
      </c>
    </row>
    <row r="12" spans="1:14" s="4" customFormat="1" x14ac:dyDescent="0.2">
      <c r="A12" s="4" t="s">
        <v>467</v>
      </c>
      <c r="B12" s="7"/>
      <c r="E12" s="4" t="s">
        <v>342</v>
      </c>
      <c r="F12" s="7"/>
      <c r="G12" s="6">
        <v>2000</v>
      </c>
      <c r="H12" s="6">
        <v>4000</v>
      </c>
      <c r="I12" s="5"/>
      <c r="J12" s="5"/>
      <c r="K12" s="5"/>
      <c r="L12" s="4" t="s">
        <v>62</v>
      </c>
      <c r="M12" s="4">
        <v>1</v>
      </c>
      <c r="N12" s="8" t="s">
        <v>56</v>
      </c>
    </row>
    <row r="13" spans="1:14" s="4" customFormat="1" x14ac:dyDescent="0.2">
      <c r="A13" s="4" t="s">
        <v>468</v>
      </c>
      <c r="C13" s="5"/>
      <c r="D13" s="5"/>
      <c r="E13" s="4" t="s">
        <v>24</v>
      </c>
      <c r="F13" s="5">
        <v>3490</v>
      </c>
      <c r="G13" s="5">
        <v>700</v>
      </c>
      <c r="H13" s="5">
        <f>1.5/0.000189394</f>
        <v>7919.9974656008108</v>
      </c>
      <c r="I13" s="7"/>
      <c r="J13" s="7"/>
      <c r="K13" s="7"/>
      <c r="L13" s="4" t="s">
        <v>469</v>
      </c>
      <c r="M13" s="4">
        <v>10</v>
      </c>
      <c r="N13" s="8" t="s">
        <v>320</v>
      </c>
    </row>
    <row r="14" spans="1:14" s="4" customFormat="1" x14ac:dyDescent="0.2">
      <c r="A14" s="4" t="s">
        <v>470</v>
      </c>
      <c r="B14" s="5"/>
      <c r="C14" s="6"/>
      <c r="D14" s="6"/>
      <c r="E14" s="4" t="s">
        <v>24</v>
      </c>
      <c r="F14" s="5">
        <v>5295975.0684939511</v>
      </c>
      <c r="G14" s="5">
        <v>695663</v>
      </c>
      <c r="H14" s="5">
        <f>60000000/2.9</f>
        <v>20689655.172413792</v>
      </c>
      <c r="I14" s="7">
        <v>6000</v>
      </c>
      <c r="J14" s="7"/>
      <c r="K14" s="7"/>
      <c r="L14" s="4" t="s">
        <v>471</v>
      </c>
      <c r="M14" s="4">
        <v>48</v>
      </c>
      <c r="N14" s="8" t="s">
        <v>258</v>
      </c>
    </row>
    <row r="15" spans="1:14" s="4" customFormat="1" x14ac:dyDescent="0.2">
      <c r="A15" s="4" t="s">
        <v>472</v>
      </c>
      <c r="C15" s="5"/>
      <c r="D15" s="5"/>
      <c r="E15" s="4" t="s">
        <v>24</v>
      </c>
      <c r="F15" s="5">
        <v>3500000</v>
      </c>
      <c r="I15" s="7"/>
      <c r="J15" s="7"/>
      <c r="K15" s="7"/>
      <c r="L15" s="4" t="s">
        <v>25</v>
      </c>
      <c r="M15" s="4">
        <v>1</v>
      </c>
      <c r="N15" s="9">
        <v>2008</v>
      </c>
    </row>
    <row r="16" spans="1:14" s="4" customFormat="1" x14ac:dyDescent="0.2">
      <c r="A16" s="4" t="s">
        <v>473</v>
      </c>
      <c r="E16" s="4" t="s">
        <v>65</v>
      </c>
      <c r="F16" s="5"/>
      <c r="G16" s="5">
        <v>5000</v>
      </c>
      <c r="H16" s="5">
        <v>10000</v>
      </c>
      <c r="I16" s="7"/>
      <c r="J16" s="7"/>
      <c r="K16" s="7"/>
      <c r="L16" s="4" t="s">
        <v>474</v>
      </c>
      <c r="M16" s="4">
        <v>2</v>
      </c>
      <c r="N16" s="8" t="s">
        <v>56</v>
      </c>
    </row>
    <row r="17" spans="1:14" s="4" customFormat="1" x14ac:dyDescent="0.2">
      <c r="A17" s="4" t="s">
        <v>475</v>
      </c>
      <c r="C17" s="5"/>
      <c r="D17" s="5"/>
      <c r="E17" s="4" t="s">
        <v>24</v>
      </c>
      <c r="F17" s="5">
        <v>700000</v>
      </c>
      <c r="G17" s="5">
        <v>500000</v>
      </c>
      <c r="H17" s="5">
        <v>1000000</v>
      </c>
      <c r="I17" s="7"/>
      <c r="J17" s="7"/>
      <c r="K17" s="7"/>
      <c r="L17" s="4" t="s">
        <v>13</v>
      </c>
      <c r="M17" s="4">
        <v>3</v>
      </c>
      <c r="N17" s="8">
        <v>2012</v>
      </c>
    </row>
    <row r="18" spans="1:14" s="4" customFormat="1" x14ac:dyDescent="0.2">
      <c r="A18" s="4" t="s">
        <v>476</v>
      </c>
      <c r="B18" s="7"/>
      <c r="C18" s="6"/>
      <c r="D18" s="6"/>
      <c r="F18" s="7">
        <v>39930000</v>
      </c>
      <c r="G18" s="5"/>
      <c r="H18" s="5"/>
      <c r="I18" s="5">
        <v>1760000</v>
      </c>
      <c r="J18" s="5"/>
      <c r="K18" s="5"/>
      <c r="L18" s="4" t="s">
        <v>477</v>
      </c>
      <c r="M18" s="4">
        <v>1</v>
      </c>
      <c r="N18" s="8">
        <v>2010</v>
      </c>
    </row>
    <row r="19" spans="1:14" s="4" customFormat="1" x14ac:dyDescent="0.2">
      <c r="A19" s="4" t="s">
        <v>478</v>
      </c>
      <c r="B19" s="5">
        <v>1.58</v>
      </c>
      <c r="C19" s="5">
        <f>700/5280</f>
        <v>0.13257575757575757</v>
      </c>
      <c r="D19" s="5">
        <v>3</v>
      </c>
      <c r="E19" s="4" t="s">
        <v>318</v>
      </c>
      <c r="F19" s="5">
        <v>4.43</v>
      </c>
      <c r="G19" s="5">
        <f>500/5280</f>
        <v>9.4696969696969696E-2</v>
      </c>
      <c r="H19" s="5">
        <v>10</v>
      </c>
      <c r="I19" s="7"/>
      <c r="J19" s="7"/>
      <c r="K19" s="7"/>
      <c r="L19" s="4" t="s">
        <v>479</v>
      </c>
      <c r="M19" s="4">
        <v>8</v>
      </c>
      <c r="N19" s="8" t="s">
        <v>480</v>
      </c>
    </row>
    <row r="20" spans="1:14" s="4" customFormat="1" x14ac:dyDescent="0.2">
      <c r="A20" s="4" t="s">
        <v>481</v>
      </c>
      <c r="B20" s="5"/>
      <c r="C20" s="5">
        <v>500</v>
      </c>
      <c r="D20" s="5">
        <v>600</v>
      </c>
      <c r="E20" s="4" t="s">
        <v>18</v>
      </c>
      <c r="F20" s="5"/>
      <c r="G20" s="5"/>
      <c r="H20" s="5"/>
      <c r="I20" s="7"/>
      <c r="J20" s="7"/>
      <c r="K20" s="7"/>
      <c r="L20" s="4" t="s">
        <v>181</v>
      </c>
      <c r="M20" s="4">
        <v>1</v>
      </c>
      <c r="N20" s="8" t="s">
        <v>56</v>
      </c>
    </row>
    <row r="21" spans="1:14" s="4" customFormat="1" x14ac:dyDescent="0.2">
      <c r="A21" s="4" t="s">
        <v>482</v>
      </c>
      <c r="C21" s="5"/>
      <c r="D21" s="5"/>
      <c r="E21" s="4" t="s">
        <v>24</v>
      </c>
      <c r="F21" s="5">
        <v>400000</v>
      </c>
      <c r="I21" s="7"/>
      <c r="J21" s="7"/>
      <c r="K21" s="7"/>
      <c r="L21" s="4" t="s">
        <v>13</v>
      </c>
      <c r="M21" s="4">
        <v>1</v>
      </c>
      <c r="N21" s="8">
        <v>2012</v>
      </c>
    </row>
    <row r="22" spans="1:14" s="4" customFormat="1" x14ac:dyDescent="0.2">
      <c r="A22" s="4" t="s">
        <v>483</v>
      </c>
      <c r="C22" s="5"/>
      <c r="D22" s="6"/>
      <c r="E22" s="4" t="s">
        <v>24</v>
      </c>
      <c r="F22" s="5">
        <v>877730</v>
      </c>
      <c r="G22" s="5">
        <v>3000</v>
      </c>
      <c r="H22" s="5">
        <v>1740670</v>
      </c>
      <c r="I22" s="7"/>
      <c r="J22" s="7"/>
      <c r="K22" s="7"/>
      <c r="L22" s="4" t="s">
        <v>40</v>
      </c>
      <c r="M22" s="4">
        <v>13</v>
      </c>
      <c r="N22" s="8" t="s">
        <v>316</v>
      </c>
    </row>
    <row r="23" spans="1:14" s="4" customFormat="1" x14ac:dyDescent="0.2">
      <c r="A23" s="4" t="s">
        <v>484</v>
      </c>
      <c r="B23" s="7">
        <v>1.65</v>
      </c>
      <c r="C23" s="7">
        <v>0.15</v>
      </c>
      <c r="D23" s="5">
        <f>15000/3281</f>
        <v>4.5717768972874122</v>
      </c>
      <c r="E23" s="4" t="s">
        <v>485</v>
      </c>
      <c r="F23" s="7">
        <v>16375</v>
      </c>
      <c r="G23" s="5">
        <v>5000</v>
      </c>
      <c r="H23" s="5">
        <v>40000</v>
      </c>
      <c r="I23" s="5"/>
      <c r="J23" s="5"/>
      <c r="K23" s="5"/>
      <c r="L23" s="4" t="s">
        <v>486</v>
      </c>
      <c r="M23" s="4">
        <v>8</v>
      </c>
      <c r="N23" s="8" t="s">
        <v>487</v>
      </c>
    </row>
    <row r="24" spans="1:14" s="4" customFormat="1" x14ac:dyDescent="0.2">
      <c r="A24" s="4" t="s">
        <v>488</v>
      </c>
      <c r="B24" s="7">
        <v>8.5</v>
      </c>
      <c r="C24" s="5">
        <v>5</v>
      </c>
      <c r="D24" s="5">
        <v>15</v>
      </c>
      <c r="E24" s="21" t="s">
        <v>489</v>
      </c>
      <c r="F24" s="7">
        <v>65000</v>
      </c>
      <c r="G24" s="5"/>
      <c r="H24" s="5"/>
      <c r="I24" s="5"/>
      <c r="J24" s="5"/>
      <c r="K24" s="5"/>
      <c r="L24" s="4" t="s">
        <v>490</v>
      </c>
      <c r="M24" s="4">
        <v>3</v>
      </c>
      <c r="N24" s="8" t="s">
        <v>245</v>
      </c>
    </row>
    <row r="25" spans="1:14" s="4" customFormat="1" x14ac:dyDescent="0.2">
      <c r="A25" s="4" t="s">
        <v>491</v>
      </c>
      <c r="B25" s="7"/>
      <c r="C25" s="6"/>
      <c r="D25" s="6"/>
      <c r="E25" s="4" t="s">
        <v>115</v>
      </c>
      <c r="F25" s="7">
        <v>43</v>
      </c>
      <c r="G25" s="7">
        <v>15</v>
      </c>
      <c r="H25" s="5">
        <v>75</v>
      </c>
      <c r="I25" s="5"/>
      <c r="J25" s="5"/>
      <c r="K25" s="5"/>
      <c r="L25" s="4" t="s">
        <v>492</v>
      </c>
      <c r="M25" s="4">
        <v>5</v>
      </c>
      <c r="N25" s="8">
        <v>2014</v>
      </c>
    </row>
    <row r="26" spans="1:14" s="4" customFormat="1" x14ac:dyDescent="0.2">
      <c r="A26" s="4" t="s">
        <v>493</v>
      </c>
      <c r="B26" s="5"/>
      <c r="C26" s="5"/>
      <c r="D26" s="6"/>
      <c r="E26" s="4" t="s">
        <v>115</v>
      </c>
      <c r="F26" s="5">
        <f>AVERAGE(G26:H26)</f>
        <v>60000</v>
      </c>
      <c r="G26" s="5">
        <v>50000</v>
      </c>
      <c r="H26" s="5">
        <v>70000</v>
      </c>
      <c r="I26" s="7"/>
      <c r="J26" s="7"/>
      <c r="K26" s="7"/>
      <c r="L26" s="4" t="s">
        <v>195</v>
      </c>
      <c r="M26" s="4">
        <v>2</v>
      </c>
      <c r="N26" s="8">
        <v>2015</v>
      </c>
    </row>
    <row r="27" spans="1:14" s="4" customFormat="1" x14ac:dyDescent="0.2">
      <c r="A27" s="4" t="s">
        <v>494</v>
      </c>
      <c r="B27" s="12">
        <v>411500</v>
      </c>
      <c r="C27" s="5">
        <v>400000</v>
      </c>
      <c r="D27" s="5">
        <v>423000</v>
      </c>
      <c r="E27" s="4" t="s">
        <v>456</v>
      </c>
      <c r="F27" s="12">
        <v>15765000</v>
      </c>
      <c r="G27" s="5">
        <v>652000</v>
      </c>
      <c r="H27" s="5">
        <v>100000000</v>
      </c>
      <c r="I27" s="7"/>
      <c r="J27" s="7"/>
      <c r="K27" s="7"/>
      <c r="L27" s="4" t="s">
        <v>495</v>
      </c>
      <c r="M27" s="4">
        <v>7</v>
      </c>
      <c r="N27" s="8" t="s">
        <v>147</v>
      </c>
    </row>
    <row r="28" spans="1:14" s="4" customFormat="1" x14ac:dyDescent="0.2">
      <c r="A28" s="4" t="s">
        <v>496</v>
      </c>
      <c r="B28" s="7">
        <v>63</v>
      </c>
      <c r="C28" s="6"/>
      <c r="D28" s="6"/>
      <c r="E28" s="4" t="s">
        <v>115</v>
      </c>
      <c r="F28" s="12">
        <v>135000</v>
      </c>
      <c r="G28" s="5">
        <v>125000</v>
      </c>
      <c r="H28" s="5">
        <v>145000</v>
      </c>
      <c r="I28" s="5"/>
      <c r="J28" s="5"/>
      <c r="K28" s="5"/>
      <c r="L28" s="4" t="s">
        <v>497</v>
      </c>
      <c r="M28" s="4">
        <v>3</v>
      </c>
      <c r="N28" s="8" t="s">
        <v>498</v>
      </c>
    </row>
    <row r="29" spans="1:14" s="4" customFormat="1" x14ac:dyDescent="0.2">
      <c r="A29" s="4" t="s">
        <v>499</v>
      </c>
      <c r="B29" s="5"/>
      <c r="C29" s="5"/>
      <c r="D29" s="6"/>
      <c r="E29" s="4" t="s">
        <v>115</v>
      </c>
      <c r="F29" s="5">
        <v>237500</v>
      </c>
      <c r="G29" s="5">
        <v>140000</v>
      </c>
      <c r="H29" s="5">
        <v>360000</v>
      </c>
      <c r="I29" s="7"/>
      <c r="J29" s="7"/>
      <c r="K29" s="7"/>
      <c r="L29" s="4" t="s">
        <v>195</v>
      </c>
      <c r="M29" s="4">
        <v>4</v>
      </c>
      <c r="N29" s="8">
        <v>2015</v>
      </c>
    </row>
    <row r="30" spans="1:14" s="4" customFormat="1" x14ac:dyDescent="0.2">
      <c r="A30" s="4" t="s">
        <v>500</v>
      </c>
      <c r="B30" s="5"/>
      <c r="C30" s="6"/>
      <c r="D30" s="6"/>
      <c r="E30" s="4" t="s">
        <v>24</v>
      </c>
      <c r="F30" s="5">
        <v>6000000</v>
      </c>
      <c r="G30" s="5">
        <v>4000000</v>
      </c>
      <c r="H30" s="5">
        <v>8000000</v>
      </c>
      <c r="I30" s="7">
        <v>500</v>
      </c>
      <c r="J30" s="7"/>
      <c r="K30" s="7"/>
      <c r="L30" s="4" t="s">
        <v>501</v>
      </c>
      <c r="M30" s="4">
        <v>3</v>
      </c>
      <c r="N30" s="8" t="s">
        <v>258</v>
      </c>
    </row>
    <row r="31" spans="1:14" s="4" customFormat="1" x14ac:dyDescent="0.2">
      <c r="A31" s="4" t="s">
        <v>502</v>
      </c>
      <c r="B31" s="7"/>
      <c r="C31" s="6"/>
      <c r="D31" s="6"/>
      <c r="E31" s="4" t="s">
        <v>24</v>
      </c>
      <c r="F31" s="7">
        <v>2650000</v>
      </c>
      <c r="G31" s="7">
        <v>1850000</v>
      </c>
      <c r="H31" s="7">
        <v>3450000</v>
      </c>
      <c r="I31" s="5"/>
      <c r="J31" s="5"/>
      <c r="K31" s="5"/>
      <c r="L31" s="4" t="s">
        <v>204</v>
      </c>
      <c r="M31" s="4">
        <v>2</v>
      </c>
      <c r="N31" s="8">
        <v>2014</v>
      </c>
    </row>
    <row r="32" spans="1:14" s="4" customFormat="1" x14ac:dyDescent="0.2">
      <c r="A32" s="4" t="s">
        <v>503</v>
      </c>
      <c r="B32" s="7"/>
      <c r="C32" s="6"/>
      <c r="D32" s="6"/>
      <c r="E32" s="4" t="s">
        <v>24</v>
      </c>
      <c r="F32" s="7">
        <v>7736000</v>
      </c>
      <c r="G32" s="7">
        <v>3175000</v>
      </c>
      <c r="H32" s="5">
        <v>20560000</v>
      </c>
      <c r="I32" s="5"/>
      <c r="J32" s="5"/>
      <c r="K32" s="5"/>
      <c r="L32" s="4" t="s">
        <v>504</v>
      </c>
      <c r="M32" s="4">
        <v>20</v>
      </c>
      <c r="N32" s="8">
        <v>2014</v>
      </c>
    </row>
    <row r="33" spans="1:14" s="4" customFormat="1" x14ac:dyDescent="0.2">
      <c r="A33" s="4" t="s">
        <v>505</v>
      </c>
      <c r="B33" s="5"/>
      <c r="C33" s="5"/>
      <c r="D33" s="5"/>
      <c r="E33" s="4" t="s">
        <v>65</v>
      </c>
      <c r="F33" s="5">
        <f>AVERAGE(G33:H33)</f>
        <v>13589588.377723971</v>
      </c>
      <c r="G33" s="5">
        <f>78600000/5.9</f>
        <v>13322033.898305085</v>
      </c>
      <c r="H33" s="5">
        <f>9700000/0.7</f>
        <v>13857142.857142858</v>
      </c>
      <c r="I33" s="7"/>
      <c r="J33" s="7"/>
      <c r="K33" s="7"/>
      <c r="L33" s="4" t="s">
        <v>506</v>
      </c>
      <c r="M33" s="4">
        <v>2</v>
      </c>
      <c r="N33" s="8">
        <v>2014</v>
      </c>
    </row>
    <row r="34" spans="1:14" s="4" customFormat="1" x14ac:dyDescent="0.2">
      <c r="A34" s="4" t="s">
        <v>507</v>
      </c>
      <c r="B34" s="7"/>
      <c r="C34" s="6"/>
      <c r="D34" s="6"/>
      <c r="E34" s="4" t="s">
        <v>24</v>
      </c>
      <c r="F34" s="7">
        <v>8220000</v>
      </c>
      <c r="G34" s="7">
        <v>3375000</v>
      </c>
      <c r="H34" s="5">
        <f>47000000/2.9</f>
        <v>16206896.551724138</v>
      </c>
      <c r="I34" s="5"/>
      <c r="J34" s="5"/>
      <c r="K34" s="5"/>
      <c r="L34" s="4" t="s">
        <v>508</v>
      </c>
      <c r="M34" s="4">
        <v>4</v>
      </c>
      <c r="N34" s="8">
        <v>2014</v>
      </c>
    </row>
    <row r="35" spans="1:14" s="4" customFormat="1" x14ac:dyDescent="0.2">
      <c r="A35" s="4" t="s">
        <v>509</v>
      </c>
      <c r="B35" s="7"/>
      <c r="C35" s="6"/>
      <c r="D35" s="6"/>
      <c r="E35" s="4" t="s">
        <v>24</v>
      </c>
      <c r="F35" s="7">
        <v>4675000</v>
      </c>
      <c r="G35" s="5"/>
      <c r="H35" s="5"/>
      <c r="I35" s="5"/>
      <c r="J35" s="5"/>
      <c r="K35" s="5"/>
      <c r="L35" s="4" t="s">
        <v>204</v>
      </c>
      <c r="M35" s="4">
        <v>1</v>
      </c>
      <c r="N35" s="8">
        <v>2014</v>
      </c>
    </row>
    <row r="36" spans="1:14" s="4" customFormat="1" x14ac:dyDescent="0.2">
      <c r="A36" s="4" t="s">
        <v>510</v>
      </c>
      <c r="B36" s="7"/>
      <c r="C36" s="6"/>
      <c r="D36" s="6"/>
      <c r="E36" s="4" t="s">
        <v>24</v>
      </c>
      <c r="F36" s="7">
        <v>6575000</v>
      </c>
      <c r="G36" s="7">
        <v>3150000</v>
      </c>
      <c r="H36" s="5">
        <f>11000000/1.1</f>
        <v>10000000</v>
      </c>
      <c r="I36" s="5"/>
      <c r="J36" s="5"/>
      <c r="K36" s="5"/>
      <c r="L36" s="4" t="s">
        <v>204</v>
      </c>
      <c r="M36" s="4">
        <v>2</v>
      </c>
      <c r="N36" s="8">
        <v>2014</v>
      </c>
    </row>
    <row r="37" spans="1:14" s="4" customFormat="1" x14ac:dyDescent="0.2">
      <c r="A37" s="4" t="s">
        <v>511</v>
      </c>
      <c r="C37" s="5"/>
      <c r="D37" s="6"/>
      <c r="E37" s="4" t="s">
        <v>24</v>
      </c>
      <c r="F37" s="5">
        <v>6383000</v>
      </c>
      <c r="G37" s="5">
        <v>3363406</v>
      </c>
      <c r="H37" s="5">
        <v>13989671</v>
      </c>
      <c r="I37" s="7"/>
      <c r="J37" s="7"/>
      <c r="K37" s="7"/>
      <c r="L37" s="4" t="s">
        <v>40</v>
      </c>
      <c r="M37" s="4">
        <v>9</v>
      </c>
      <c r="N37" s="8">
        <v>2014</v>
      </c>
    </row>
    <row r="38" spans="1:14" s="4" customFormat="1" x14ac:dyDescent="0.2">
      <c r="A38" s="4" t="s">
        <v>512</v>
      </c>
      <c r="C38" s="5"/>
      <c r="D38" s="6"/>
      <c r="E38" s="4" t="s">
        <v>24</v>
      </c>
      <c r="F38" s="5">
        <v>7133000</v>
      </c>
      <c r="G38" s="5">
        <v>3483811</v>
      </c>
      <c r="H38" s="5">
        <v>15963776</v>
      </c>
      <c r="I38" s="7"/>
      <c r="J38" s="7"/>
      <c r="K38" s="7"/>
      <c r="L38" s="4" t="s">
        <v>40</v>
      </c>
      <c r="M38" s="4">
        <v>9</v>
      </c>
      <c r="N38" s="8">
        <v>2014</v>
      </c>
    </row>
    <row r="39" spans="1:14" s="4" customFormat="1" x14ac:dyDescent="0.2">
      <c r="A39" s="4" t="s">
        <v>513</v>
      </c>
      <c r="B39" s="5"/>
      <c r="C39" s="6"/>
      <c r="D39" s="6"/>
      <c r="E39" s="4" t="s">
        <v>115</v>
      </c>
      <c r="F39" s="5">
        <v>142</v>
      </c>
      <c r="G39" s="7">
        <v>69</v>
      </c>
      <c r="H39" s="5">
        <v>205</v>
      </c>
      <c r="I39" s="7">
        <v>0.25</v>
      </c>
      <c r="J39" s="7"/>
      <c r="K39" s="7"/>
      <c r="L39" s="4" t="s">
        <v>514</v>
      </c>
      <c r="M39" s="4">
        <v>8</v>
      </c>
      <c r="N39" s="8">
        <v>2014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:XFD18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515</v>
      </c>
      <c r="C2" s="5"/>
      <c r="D2" s="5"/>
      <c r="E2" s="4" t="s">
        <v>24</v>
      </c>
      <c r="F2" s="5">
        <v>49400</v>
      </c>
      <c r="G2" s="5">
        <v>44400</v>
      </c>
      <c r="H2" s="7">
        <v>54400</v>
      </c>
      <c r="I2" s="7"/>
      <c r="J2" s="7"/>
      <c r="K2" s="7"/>
      <c r="L2" s="4" t="s">
        <v>144</v>
      </c>
      <c r="M2" s="4">
        <v>2</v>
      </c>
      <c r="N2" s="26" t="s">
        <v>516</v>
      </c>
    </row>
    <row r="3" spans="1:14" s="4" customFormat="1" x14ac:dyDescent="0.2">
      <c r="A3" s="4" t="s">
        <v>517</v>
      </c>
      <c r="B3" s="5"/>
      <c r="C3" s="5"/>
      <c r="D3" s="5"/>
      <c r="E3" s="4" t="s">
        <v>24</v>
      </c>
      <c r="F3" s="5">
        <v>217600</v>
      </c>
      <c r="G3" s="5"/>
      <c r="H3" s="5"/>
      <c r="I3" s="7"/>
      <c r="J3" s="7"/>
      <c r="K3" s="7"/>
      <c r="L3" s="4" t="s">
        <v>73</v>
      </c>
      <c r="M3" s="4">
        <v>1</v>
      </c>
      <c r="N3" s="8">
        <v>2011</v>
      </c>
    </row>
    <row r="4" spans="1:14" s="4" customFormat="1" x14ac:dyDescent="0.2">
      <c r="A4" s="4" t="s">
        <v>518</v>
      </c>
      <c r="B4" s="5"/>
      <c r="C4" s="5"/>
      <c r="D4" s="5"/>
      <c r="E4" s="4" t="s">
        <v>24</v>
      </c>
      <c r="F4" s="5">
        <v>178200</v>
      </c>
      <c r="G4" s="5">
        <v>71000</v>
      </c>
      <c r="H4" s="5">
        <v>376600</v>
      </c>
      <c r="I4" s="7"/>
      <c r="J4" s="7"/>
      <c r="K4" s="7"/>
      <c r="L4" s="4" t="s">
        <v>519</v>
      </c>
      <c r="N4" s="8" t="s">
        <v>520</v>
      </c>
    </row>
    <row r="5" spans="1:14" s="4" customFormat="1" x14ac:dyDescent="0.2">
      <c r="A5" s="4" t="s">
        <v>521</v>
      </c>
      <c r="B5" s="5"/>
      <c r="C5" s="5"/>
      <c r="D5" s="5"/>
      <c r="E5" s="4" t="s">
        <v>24</v>
      </c>
      <c r="F5" s="5">
        <v>860</v>
      </c>
      <c r="G5" s="5">
        <v>400</v>
      </c>
      <c r="H5" s="7">
        <v>1320</v>
      </c>
      <c r="I5" s="7"/>
      <c r="J5" s="7"/>
      <c r="K5" s="7"/>
      <c r="L5" s="4" t="s">
        <v>144</v>
      </c>
      <c r="M5" s="4">
        <v>2</v>
      </c>
      <c r="N5" s="8" t="s">
        <v>20</v>
      </c>
    </row>
    <row r="6" spans="1:14" s="27" customFormat="1" x14ac:dyDescent="0.2">
      <c r="A6" s="4" t="s">
        <v>522</v>
      </c>
      <c r="B6" s="5"/>
      <c r="C6" s="5"/>
      <c r="D6" s="5"/>
      <c r="E6" s="4" t="s">
        <v>24</v>
      </c>
      <c r="F6" s="5">
        <v>1315</v>
      </c>
      <c r="G6" s="5">
        <v>650</v>
      </c>
      <c r="H6" s="7">
        <v>1980</v>
      </c>
      <c r="I6" s="7"/>
      <c r="J6" s="7"/>
      <c r="K6" s="7"/>
      <c r="L6" s="4" t="s">
        <v>144</v>
      </c>
      <c r="M6" s="4">
        <v>2</v>
      </c>
      <c r="N6" s="8" t="s">
        <v>20</v>
      </c>
    </row>
    <row r="7" spans="1:14" s="27" customFormat="1" x14ac:dyDescent="0.2">
      <c r="A7" s="4" t="s">
        <v>523</v>
      </c>
      <c r="B7" s="5">
        <v>2410</v>
      </c>
      <c r="C7" s="5">
        <f>0.25/0.000189394</f>
        <v>1319.9995776001351</v>
      </c>
      <c r="D7" s="5">
        <v>3500</v>
      </c>
      <c r="E7" s="4" t="s">
        <v>524</v>
      </c>
      <c r="F7" s="5">
        <v>10000</v>
      </c>
      <c r="G7" s="4"/>
      <c r="H7" s="4"/>
      <c r="I7" s="7"/>
      <c r="J7" s="7"/>
      <c r="K7" s="7"/>
      <c r="L7" s="4" t="s">
        <v>16</v>
      </c>
      <c r="M7" s="4"/>
      <c r="N7" s="9">
        <v>2014</v>
      </c>
    </row>
    <row r="8" spans="1:14" s="27" customFormat="1" x14ac:dyDescent="0.2">
      <c r="A8" s="4" t="s">
        <v>525</v>
      </c>
      <c r="B8" s="4"/>
      <c r="C8" s="5"/>
      <c r="D8" s="5"/>
      <c r="E8" s="4" t="s">
        <v>24</v>
      </c>
      <c r="F8" s="5">
        <v>2000</v>
      </c>
      <c r="G8" s="4"/>
      <c r="H8" s="4"/>
      <c r="I8" s="7"/>
      <c r="J8" s="7"/>
      <c r="K8" s="7"/>
      <c r="L8" s="4" t="s">
        <v>16</v>
      </c>
      <c r="M8" s="4">
        <v>1</v>
      </c>
      <c r="N8" s="9">
        <v>2014</v>
      </c>
    </row>
    <row r="9" spans="1:14" s="27" customFormat="1" x14ac:dyDescent="0.2">
      <c r="A9" s="4" t="s">
        <v>526</v>
      </c>
      <c r="B9" s="4"/>
      <c r="C9" s="5"/>
      <c r="D9" s="5"/>
      <c r="E9" s="4" t="s">
        <v>24</v>
      </c>
      <c r="F9" s="5">
        <v>37000</v>
      </c>
      <c r="G9" s="4"/>
      <c r="H9" s="4"/>
      <c r="I9" s="7"/>
      <c r="J9" s="7"/>
      <c r="K9" s="7"/>
      <c r="L9" s="4" t="s">
        <v>144</v>
      </c>
      <c r="M9" s="4">
        <v>1</v>
      </c>
      <c r="N9" s="8">
        <v>2013</v>
      </c>
    </row>
    <row r="10" spans="1:14" s="27" customFormat="1" x14ac:dyDescent="0.2">
      <c r="A10" s="4" t="s">
        <v>527</v>
      </c>
      <c r="B10" s="5"/>
      <c r="C10" s="5"/>
      <c r="D10" s="5"/>
      <c r="E10" s="4" t="s">
        <v>24</v>
      </c>
      <c r="F10" s="5">
        <v>1340</v>
      </c>
      <c r="G10" s="5">
        <v>536</v>
      </c>
      <c r="H10" s="5">
        <v>2145</v>
      </c>
      <c r="I10" s="7"/>
      <c r="J10" s="7"/>
      <c r="K10" s="7"/>
      <c r="L10" s="4" t="s">
        <v>60</v>
      </c>
      <c r="M10" s="4">
        <v>2</v>
      </c>
      <c r="N10" s="8">
        <v>2011</v>
      </c>
    </row>
    <row r="11" spans="1:14" s="27" customFormat="1" x14ac:dyDescent="0.2">
      <c r="A11" s="4" t="s">
        <v>528</v>
      </c>
      <c r="B11" s="4"/>
      <c r="C11" s="4"/>
      <c r="D11" s="4"/>
      <c r="E11" s="4" t="s">
        <v>24</v>
      </c>
      <c r="F11" s="5"/>
      <c r="G11" s="5">
        <v>150000</v>
      </c>
      <c r="H11" s="5">
        <v>200000</v>
      </c>
      <c r="I11" s="7"/>
      <c r="J11" s="7"/>
      <c r="K11" s="7"/>
      <c r="L11" s="4" t="s">
        <v>16</v>
      </c>
      <c r="M11" s="4">
        <v>1</v>
      </c>
      <c r="N11" s="9">
        <v>2013</v>
      </c>
    </row>
    <row r="12" spans="1:14" s="4" customFormat="1" x14ac:dyDescent="0.2">
      <c r="A12" s="4" t="s">
        <v>529</v>
      </c>
      <c r="B12" s="7"/>
      <c r="C12" s="6"/>
      <c r="D12" s="6"/>
      <c r="E12" s="4" t="s">
        <v>24</v>
      </c>
      <c r="F12" s="7">
        <v>5963</v>
      </c>
      <c r="G12" s="5">
        <v>1280.69</v>
      </c>
      <c r="H12" s="5">
        <v>8264.73</v>
      </c>
      <c r="I12" s="5"/>
      <c r="J12" s="5"/>
      <c r="K12" s="5"/>
      <c r="L12" s="4" t="s">
        <v>530</v>
      </c>
      <c r="M12" s="4">
        <v>5</v>
      </c>
      <c r="N12" s="8" t="s">
        <v>20</v>
      </c>
    </row>
    <row r="13" spans="1:14" s="4" customFormat="1" x14ac:dyDescent="0.2">
      <c r="A13" s="4" t="s">
        <v>531</v>
      </c>
      <c r="C13" s="5"/>
      <c r="D13" s="5"/>
      <c r="E13" s="4" t="s">
        <v>24</v>
      </c>
      <c r="F13" s="5">
        <v>3030</v>
      </c>
      <c r="G13" s="7">
        <v>1300</v>
      </c>
      <c r="H13" s="5">
        <v>5850</v>
      </c>
      <c r="I13" s="7"/>
      <c r="J13" s="7"/>
      <c r="K13" s="7"/>
      <c r="L13" s="4" t="s">
        <v>532</v>
      </c>
      <c r="M13" s="4">
        <v>5</v>
      </c>
      <c r="N13" s="8" t="s">
        <v>87</v>
      </c>
    </row>
    <row r="14" spans="1:14" s="4" customFormat="1" x14ac:dyDescent="0.2">
      <c r="A14" s="4" t="s">
        <v>481</v>
      </c>
      <c r="C14" s="5"/>
      <c r="D14" s="5"/>
      <c r="E14" s="4" t="s">
        <v>533</v>
      </c>
      <c r="F14" s="5">
        <v>500</v>
      </c>
      <c r="I14" s="7"/>
      <c r="J14" s="7"/>
      <c r="K14" s="7"/>
      <c r="L14" s="4" t="s">
        <v>13</v>
      </c>
      <c r="M14" s="4">
        <v>1</v>
      </c>
      <c r="N14" s="8">
        <v>2012</v>
      </c>
    </row>
    <row r="15" spans="1:14" s="4" customFormat="1" x14ac:dyDescent="0.2">
      <c r="A15" s="4" t="s">
        <v>534</v>
      </c>
      <c r="E15" s="4" t="s">
        <v>24</v>
      </c>
      <c r="F15" s="5">
        <v>93300</v>
      </c>
      <c r="G15" s="5">
        <v>30000</v>
      </c>
      <c r="H15" s="5">
        <v>140000</v>
      </c>
      <c r="L15" s="4" t="s">
        <v>535</v>
      </c>
      <c r="M15" s="4">
        <v>3</v>
      </c>
      <c r="N15" s="8">
        <v>2005</v>
      </c>
    </row>
    <row r="16" spans="1:14" s="4" customFormat="1" x14ac:dyDescent="0.2">
      <c r="A16" s="4" t="s">
        <v>536</v>
      </c>
      <c r="B16" s="5"/>
      <c r="C16" s="5"/>
      <c r="D16" s="5"/>
      <c r="E16" s="4" t="s">
        <v>24</v>
      </c>
      <c r="F16" s="5">
        <v>31644.2</v>
      </c>
      <c r="G16" s="5"/>
      <c r="H16" s="5"/>
      <c r="I16" s="7"/>
      <c r="J16" s="7"/>
      <c r="K16" s="7"/>
      <c r="L16" s="4" t="s">
        <v>46</v>
      </c>
      <c r="M16" s="4">
        <v>1</v>
      </c>
      <c r="N16" s="8">
        <v>2014</v>
      </c>
    </row>
    <row r="17" spans="1:14" s="4" customFormat="1" x14ac:dyDescent="0.2">
      <c r="A17" s="16" t="s">
        <v>537</v>
      </c>
      <c r="B17" s="17"/>
      <c r="C17" s="17"/>
      <c r="D17" s="17"/>
      <c r="E17" s="16" t="s">
        <v>24</v>
      </c>
      <c r="F17" s="17">
        <v>955000</v>
      </c>
      <c r="G17" s="16"/>
      <c r="H17" s="16"/>
      <c r="I17" s="7"/>
      <c r="J17" s="7"/>
      <c r="K17" s="7"/>
      <c r="L17" s="16" t="s">
        <v>185</v>
      </c>
      <c r="M17" s="16">
        <v>1</v>
      </c>
      <c r="N17" s="15">
        <v>2011</v>
      </c>
    </row>
    <row r="18" spans="1:14" s="4" customFormat="1" x14ac:dyDescent="0.2">
      <c r="A18" s="4" t="s">
        <v>538</v>
      </c>
      <c r="B18" s="5">
        <v>33333</v>
      </c>
      <c r="C18" s="6"/>
      <c r="D18" s="6"/>
      <c r="E18" s="4" t="s">
        <v>539</v>
      </c>
      <c r="F18" s="5">
        <f>361420/0.25</f>
        <v>1445680</v>
      </c>
      <c r="I18" s="7">
        <v>500</v>
      </c>
      <c r="J18" s="7"/>
      <c r="K18" s="7"/>
      <c r="L18" s="4" t="s">
        <v>540</v>
      </c>
      <c r="M18" s="4">
        <v>3</v>
      </c>
      <c r="N18" s="8" t="s">
        <v>87</v>
      </c>
    </row>
    <row r="19" spans="1:14" s="28" customFormat="1" x14ac:dyDescent="0.25"/>
    <row r="20" spans="1:14" s="28" customFormat="1" x14ac:dyDescent="0.25"/>
    <row r="21" spans="1:14" s="28" customFormat="1" x14ac:dyDescent="0.25"/>
    <row r="22" spans="1:14" s="28" customFormat="1" x14ac:dyDescent="0.25"/>
    <row r="23" spans="1:14" s="28" customFormat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:XFD18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541</v>
      </c>
      <c r="B2" s="5">
        <v>3000</v>
      </c>
      <c r="C2" s="5"/>
      <c r="D2" s="6"/>
      <c r="E2" s="4" t="s">
        <v>54</v>
      </c>
      <c r="F2" s="5">
        <v>1950</v>
      </c>
      <c r="G2" s="5">
        <v>200</v>
      </c>
      <c r="H2" s="5">
        <v>3700</v>
      </c>
      <c r="I2" s="7"/>
      <c r="J2" s="7"/>
      <c r="K2" s="7"/>
      <c r="L2" s="4" t="s">
        <v>325</v>
      </c>
      <c r="M2" s="4">
        <v>2</v>
      </c>
      <c r="N2" s="8" t="s">
        <v>326</v>
      </c>
    </row>
    <row r="3" spans="1:14" s="4" customFormat="1" x14ac:dyDescent="0.2">
      <c r="A3" s="4" t="s">
        <v>41</v>
      </c>
      <c r="B3" s="7"/>
      <c r="E3" s="4" t="s">
        <v>65</v>
      </c>
      <c r="F3" s="7">
        <v>1043</v>
      </c>
      <c r="G3" s="5">
        <v>200</v>
      </c>
      <c r="H3" s="5">
        <v>2000</v>
      </c>
      <c r="I3" s="7">
        <v>1300</v>
      </c>
      <c r="J3" s="5"/>
      <c r="K3" s="5"/>
      <c r="L3" s="4" t="s">
        <v>542</v>
      </c>
      <c r="M3" s="4">
        <v>5</v>
      </c>
      <c r="N3" s="8" t="s">
        <v>20</v>
      </c>
    </row>
    <row r="4" spans="1:14" s="4" customFormat="1" x14ac:dyDescent="0.2">
      <c r="A4" s="4" t="s">
        <v>543</v>
      </c>
      <c r="B4" s="5">
        <v>233</v>
      </c>
      <c r="C4" s="5">
        <v>100</v>
      </c>
      <c r="D4" s="5">
        <v>500</v>
      </c>
      <c r="E4" s="4" t="s">
        <v>544</v>
      </c>
      <c r="F4" s="12">
        <v>3420</v>
      </c>
      <c r="G4" s="5">
        <v>3000</v>
      </c>
      <c r="H4" s="5">
        <v>3960</v>
      </c>
      <c r="I4" s="7"/>
      <c r="J4" s="7"/>
      <c r="K4" s="7"/>
      <c r="L4" s="4" t="s">
        <v>13</v>
      </c>
      <c r="M4" s="4">
        <v>6</v>
      </c>
      <c r="N4" s="8" t="s">
        <v>38</v>
      </c>
    </row>
    <row r="5" spans="1:14" s="4" customFormat="1" x14ac:dyDescent="0.2">
      <c r="A5" s="4" t="s">
        <v>545</v>
      </c>
      <c r="B5" s="5">
        <v>575</v>
      </c>
      <c r="C5" s="5">
        <v>500</v>
      </c>
      <c r="D5" s="5">
        <v>700</v>
      </c>
      <c r="E5" s="4" t="s">
        <v>544</v>
      </c>
      <c r="F5" s="5">
        <v>1908</v>
      </c>
      <c r="G5" s="5">
        <v>816</v>
      </c>
      <c r="H5" s="5">
        <v>3000</v>
      </c>
      <c r="I5" s="7">
        <v>80</v>
      </c>
      <c r="J5" s="7"/>
      <c r="K5" s="7"/>
      <c r="L5" s="4" t="s">
        <v>546</v>
      </c>
      <c r="M5" s="4">
        <v>5</v>
      </c>
      <c r="N5" s="8" t="s">
        <v>245</v>
      </c>
    </row>
    <row r="6" spans="1:14" s="4" customFormat="1" x14ac:dyDescent="0.2">
      <c r="A6" s="4" t="s">
        <v>547</v>
      </c>
      <c r="B6" s="5"/>
      <c r="C6" s="5"/>
      <c r="D6" s="5"/>
      <c r="E6" s="4" t="s">
        <v>24</v>
      </c>
      <c r="F6" s="5">
        <f>800000/53</f>
        <v>15094.33962264151</v>
      </c>
      <c r="G6" s="5"/>
      <c r="H6" s="5"/>
      <c r="I6" s="7"/>
      <c r="J6" s="7"/>
      <c r="K6" s="7"/>
      <c r="L6" s="4" t="s">
        <v>266</v>
      </c>
      <c r="M6" s="4">
        <v>1</v>
      </c>
      <c r="N6" s="8">
        <v>2014</v>
      </c>
    </row>
    <row r="7" spans="1:14" s="4" customFormat="1" x14ac:dyDescent="0.2">
      <c r="A7" s="4" t="s">
        <v>548</v>
      </c>
      <c r="B7" s="10"/>
      <c r="C7" s="10"/>
      <c r="D7" s="10"/>
      <c r="E7" s="10" t="s">
        <v>18</v>
      </c>
      <c r="F7" s="5">
        <v>1500</v>
      </c>
      <c r="G7" s="5">
        <v>1000</v>
      </c>
      <c r="H7" s="7">
        <v>2000</v>
      </c>
      <c r="I7" s="22"/>
      <c r="J7" s="22"/>
      <c r="K7" s="22"/>
      <c r="L7" s="10" t="s">
        <v>549</v>
      </c>
      <c r="M7" s="10">
        <v>2</v>
      </c>
      <c r="N7" s="8">
        <v>2014</v>
      </c>
    </row>
    <row r="8" spans="1:14" s="4" customFormat="1" x14ac:dyDescent="0.2">
      <c r="A8" s="4" t="s">
        <v>550</v>
      </c>
      <c r="B8" s="5">
        <v>54.81</v>
      </c>
      <c r="C8" s="5">
        <v>34.619999999999997</v>
      </c>
      <c r="D8" s="6">
        <v>100</v>
      </c>
      <c r="E8" s="4" t="s">
        <v>54</v>
      </c>
      <c r="F8" s="5"/>
      <c r="G8" s="5">
        <v>200</v>
      </c>
      <c r="H8" s="5">
        <v>300</v>
      </c>
      <c r="I8" s="7"/>
      <c r="J8" s="7"/>
      <c r="K8" s="7"/>
      <c r="L8" s="4" t="s">
        <v>551</v>
      </c>
      <c r="M8" s="4">
        <v>3</v>
      </c>
      <c r="N8" s="8">
        <v>2012</v>
      </c>
    </row>
    <row r="9" spans="1:14" s="4" customFormat="1" x14ac:dyDescent="0.2">
      <c r="A9" s="4" t="s">
        <v>552</v>
      </c>
      <c r="B9" s="5">
        <v>129</v>
      </c>
      <c r="C9" s="5">
        <v>108</v>
      </c>
      <c r="D9" s="5">
        <v>150</v>
      </c>
      <c r="E9" s="4" t="s">
        <v>115</v>
      </c>
      <c r="F9" s="5"/>
      <c r="I9" s="7"/>
      <c r="J9" s="7"/>
      <c r="K9" s="7"/>
      <c r="L9" s="4" t="s">
        <v>553</v>
      </c>
      <c r="M9" s="4">
        <v>2</v>
      </c>
      <c r="N9" s="15">
        <v>2014</v>
      </c>
    </row>
    <row r="10" spans="1:14" s="4" customFormat="1" x14ac:dyDescent="0.2">
      <c r="A10" s="4" t="s">
        <v>554</v>
      </c>
      <c r="B10" s="5"/>
      <c r="C10" s="5">
        <v>90</v>
      </c>
      <c r="D10" s="5">
        <v>270</v>
      </c>
      <c r="E10" s="4" t="s">
        <v>54</v>
      </c>
      <c r="F10" s="5">
        <v>308</v>
      </c>
      <c r="G10" s="5">
        <v>150</v>
      </c>
      <c r="H10" s="5">
        <v>500</v>
      </c>
      <c r="I10" s="7"/>
      <c r="J10" s="7"/>
      <c r="K10" s="7"/>
      <c r="L10" s="4" t="s">
        <v>555</v>
      </c>
      <c r="M10" s="4">
        <v>3</v>
      </c>
      <c r="N10" s="8">
        <v>2013</v>
      </c>
    </row>
    <row r="11" spans="1:14" s="4" customFormat="1" x14ac:dyDescent="0.2">
      <c r="A11" s="4" t="s">
        <v>556</v>
      </c>
      <c r="B11" s="5"/>
      <c r="C11" s="6"/>
      <c r="D11" s="6"/>
      <c r="E11" s="4" t="s">
        <v>289</v>
      </c>
      <c r="F11" s="5"/>
      <c r="I11" s="7">
        <v>80</v>
      </c>
      <c r="J11" s="7"/>
      <c r="K11" s="7"/>
      <c r="L11" s="4" t="s">
        <v>156</v>
      </c>
      <c r="M11" s="4">
        <v>1</v>
      </c>
      <c r="N11" s="8">
        <v>2014</v>
      </c>
    </row>
    <row r="12" spans="1:14" s="4" customFormat="1" x14ac:dyDescent="0.2">
      <c r="A12" s="4" t="s">
        <v>557</v>
      </c>
      <c r="B12" s="5">
        <v>2313</v>
      </c>
      <c r="C12" s="5">
        <v>1502</v>
      </c>
      <c r="D12" s="5">
        <v>3225</v>
      </c>
      <c r="E12" s="4" t="s">
        <v>558</v>
      </c>
      <c r="F12" s="5"/>
      <c r="I12" s="7"/>
      <c r="J12" s="7"/>
      <c r="K12" s="7"/>
      <c r="L12" s="4" t="s">
        <v>553</v>
      </c>
      <c r="M12" s="4">
        <v>21</v>
      </c>
      <c r="N12" s="15" t="s">
        <v>20</v>
      </c>
    </row>
    <row r="13" spans="1:14" s="4" customFormat="1" x14ac:dyDescent="0.2">
      <c r="A13" s="4" t="s">
        <v>559</v>
      </c>
      <c r="B13" s="5">
        <v>196</v>
      </c>
      <c r="C13" s="7">
        <v>20</v>
      </c>
      <c r="D13" s="5">
        <v>700</v>
      </c>
      <c r="E13" s="4" t="s">
        <v>54</v>
      </c>
      <c r="F13" s="5"/>
      <c r="I13" s="7">
        <v>455</v>
      </c>
      <c r="J13" s="7">
        <v>80</v>
      </c>
      <c r="K13" s="7">
        <v>830</v>
      </c>
      <c r="L13" s="4" t="s">
        <v>560</v>
      </c>
      <c r="M13" s="4">
        <v>18</v>
      </c>
      <c r="N13" s="8" t="s">
        <v>199</v>
      </c>
    </row>
    <row r="14" spans="1:14" s="4" customFormat="1" x14ac:dyDescent="0.2">
      <c r="A14" s="4" t="s">
        <v>561</v>
      </c>
      <c r="B14" s="7">
        <v>375</v>
      </c>
      <c r="C14" s="7">
        <v>125</v>
      </c>
      <c r="D14" s="5">
        <v>800</v>
      </c>
      <c r="E14" s="4" t="s">
        <v>54</v>
      </c>
      <c r="F14" s="5">
        <v>822</v>
      </c>
      <c r="I14" s="5"/>
      <c r="J14" s="5"/>
      <c r="K14" s="5"/>
      <c r="L14" s="4" t="s">
        <v>562</v>
      </c>
      <c r="M14" s="4">
        <v>4</v>
      </c>
      <c r="N14" s="8" t="s">
        <v>316</v>
      </c>
    </row>
    <row r="15" spans="1:14" s="4" customFormat="1" x14ac:dyDescent="0.2">
      <c r="A15" s="4" t="s">
        <v>563</v>
      </c>
      <c r="B15" s="7"/>
      <c r="C15" s="7"/>
      <c r="D15" s="5"/>
      <c r="E15" s="4" t="s">
        <v>78</v>
      </c>
      <c r="F15" s="5">
        <v>22000</v>
      </c>
      <c r="I15" s="5"/>
      <c r="J15" s="5"/>
      <c r="K15" s="5"/>
      <c r="L15" s="4" t="s">
        <v>79</v>
      </c>
      <c r="M15" s="4">
        <v>1</v>
      </c>
      <c r="N15" s="8">
        <v>2010</v>
      </c>
    </row>
    <row r="16" spans="1:14" s="4" customFormat="1" x14ac:dyDescent="0.2">
      <c r="A16" s="4" t="s">
        <v>564</v>
      </c>
      <c r="B16" s="5"/>
      <c r="C16" s="5"/>
      <c r="D16" s="5"/>
      <c r="E16" s="4" t="s">
        <v>54</v>
      </c>
      <c r="F16" s="5">
        <v>200</v>
      </c>
      <c r="G16" s="5"/>
      <c r="H16" s="5"/>
      <c r="I16" s="7"/>
      <c r="J16" s="7"/>
      <c r="K16" s="7"/>
      <c r="L16" s="4" t="s">
        <v>129</v>
      </c>
      <c r="M16" s="4">
        <v>1</v>
      </c>
      <c r="N16" s="8">
        <v>2013</v>
      </c>
    </row>
    <row r="17" spans="1:14" s="4" customFormat="1" x14ac:dyDescent="0.2">
      <c r="A17" s="4" t="s">
        <v>565</v>
      </c>
      <c r="B17" s="5">
        <v>78</v>
      </c>
      <c r="C17" s="5">
        <v>7.1</v>
      </c>
      <c r="D17" s="5">
        <v>300</v>
      </c>
      <c r="E17" s="4" t="s">
        <v>54</v>
      </c>
      <c r="F17" s="5">
        <v>129310.34</v>
      </c>
      <c r="I17" s="7"/>
      <c r="J17" s="7"/>
      <c r="K17" s="7"/>
      <c r="L17" s="4" t="s">
        <v>566</v>
      </c>
      <c r="M17" s="4">
        <v>11</v>
      </c>
      <c r="N17" s="8" t="s">
        <v>123</v>
      </c>
    </row>
    <row r="18" spans="1:14" s="4" customFormat="1" x14ac:dyDescent="0.2">
      <c r="A18" s="4" t="s">
        <v>567</v>
      </c>
      <c r="B18" s="7">
        <v>580</v>
      </c>
      <c r="C18" s="5">
        <v>540</v>
      </c>
      <c r="D18" s="7">
        <v>600</v>
      </c>
      <c r="E18" s="4" t="s">
        <v>568</v>
      </c>
      <c r="F18" s="5">
        <v>2640</v>
      </c>
      <c r="I18" s="5"/>
      <c r="J18" s="5"/>
      <c r="K18" s="5"/>
      <c r="L18" s="4" t="s">
        <v>144</v>
      </c>
      <c r="M18" s="4">
        <v>7</v>
      </c>
      <c r="N18" s="8">
        <v>2014</v>
      </c>
    </row>
    <row r="19" spans="1:14" s="28" customFormat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:XFD21"/>
    </sheetView>
  </sheetViews>
  <sheetFormatPr defaultRowHeight="15" x14ac:dyDescent="0.25"/>
  <cols>
    <col min="1" max="1" width="60.7109375" customWidth="1"/>
    <col min="2" max="4" width="15.7109375" style="30" customWidth="1"/>
    <col min="5" max="5" width="25.7109375" customWidth="1"/>
    <col min="6" max="6" width="15.7109375" customWidth="1"/>
    <col min="7" max="11" width="15.7109375" style="30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569</v>
      </c>
      <c r="B2" s="5"/>
      <c r="C2" s="5"/>
      <c r="D2" s="5"/>
      <c r="E2" s="4" t="s">
        <v>78</v>
      </c>
      <c r="F2" s="5">
        <v>26300</v>
      </c>
      <c r="G2" s="5">
        <v>1000</v>
      </c>
      <c r="H2" s="5">
        <v>40000</v>
      </c>
      <c r="I2" s="7"/>
      <c r="J2" s="7"/>
      <c r="K2" s="7"/>
      <c r="L2" s="4" t="s">
        <v>570</v>
      </c>
      <c r="M2" s="4">
        <v>3</v>
      </c>
      <c r="N2" s="8" t="s">
        <v>571</v>
      </c>
    </row>
    <row r="3" spans="1:14" s="4" customFormat="1" x14ac:dyDescent="0.2">
      <c r="A3" s="4" t="s">
        <v>572</v>
      </c>
      <c r="B3" s="7">
        <v>19000</v>
      </c>
      <c r="C3" s="5">
        <v>5000</v>
      </c>
      <c r="D3" s="5">
        <v>50000</v>
      </c>
      <c r="E3" s="4" t="s">
        <v>573</v>
      </c>
      <c r="F3" s="7">
        <v>23490</v>
      </c>
      <c r="G3" s="5">
        <v>2000</v>
      </c>
      <c r="H3" s="5">
        <v>75000</v>
      </c>
      <c r="I3" s="5"/>
      <c r="J3" s="5"/>
      <c r="K3" s="5"/>
      <c r="L3" s="4" t="s">
        <v>574</v>
      </c>
      <c r="M3" s="4">
        <v>24</v>
      </c>
      <c r="N3" s="8" t="s">
        <v>258</v>
      </c>
    </row>
    <row r="4" spans="1:14" s="4" customFormat="1" x14ac:dyDescent="0.2">
      <c r="A4" s="4" t="s">
        <v>575</v>
      </c>
      <c r="B4" s="7"/>
      <c r="C4" s="5"/>
      <c r="D4" s="5"/>
      <c r="E4" s="4" t="s">
        <v>576</v>
      </c>
      <c r="F4" s="7"/>
      <c r="G4" s="5">
        <v>2000</v>
      </c>
      <c r="H4" s="5">
        <v>25000</v>
      </c>
      <c r="I4" s="5"/>
      <c r="J4" s="5"/>
      <c r="K4" s="5"/>
      <c r="L4" s="4" t="s">
        <v>62</v>
      </c>
      <c r="M4" s="4">
        <v>1</v>
      </c>
      <c r="N4" s="8" t="s">
        <v>56</v>
      </c>
    </row>
    <row r="5" spans="1:14" s="4" customFormat="1" x14ac:dyDescent="0.2">
      <c r="A5" s="4" t="s">
        <v>577</v>
      </c>
      <c r="B5" s="7">
        <v>11167</v>
      </c>
      <c r="C5" s="5">
        <v>5000</v>
      </c>
      <c r="D5" s="5">
        <v>16000</v>
      </c>
      <c r="E5" s="4" t="s">
        <v>578</v>
      </c>
      <c r="F5" s="7">
        <v>19160</v>
      </c>
      <c r="G5" s="5">
        <v>333</v>
      </c>
      <c r="H5" s="5">
        <v>100000</v>
      </c>
      <c r="I5" s="5"/>
      <c r="J5" s="5"/>
      <c r="K5" s="5"/>
      <c r="L5" s="4" t="s">
        <v>579</v>
      </c>
      <c r="M5" s="4">
        <v>18</v>
      </c>
      <c r="N5" s="8" t="s">
        <v>38</v>
      </c>
    </row>
    <row r="6" spans="1:14" s="4" customFormat="1" x14ac:dyDescent="0.2">
      <c r="A6" s="4" t="s">
        <v>580</v>
      </c>
      <c r="B6" s="5">
        <f>AVERAGE(C6:D6)</f>
        <v>8500</v>
      </c>
      <c r="C6" s="5">
        <v>7000</v>
      </c>
      <c r="D6" s="5">
        <v>10000</v>
      </c>
      <c r="E6" s="4" t="s">
        <v>581</v>
      </c>
      <c r="F6" s="6">
        <v>9875</v>
      </c>
      <c r="G6" s="5">
        <v>3000</v>
      </c>
      <c r="H6" s="5">
        <v>20000</v>
      </c>
      <c r="I6" s="5"/>
      <c r="J6" s="5"/>
      <c r="K6" s="5"/>
      <c r="L6" s="4" t="s">
        <v>582</v>
      </c>
      <c r="M6" s="4">
        <v>12</v>
      </c>
      <c r="N6" s="8" t="s">
        <v>583</v>
      </c>
    </row>
    <row r="7" spans="1:14" s="4" customFormat="1" x14ac:dyDescent="0.2">
      <c r="A7" s="4" t="s">
        <v>584</v>
      </c>
      <c r="B7" s="7">
        <v>40075</v>
      </c>
      <c r="C7" s="5">
        <v>5000</v>
      </c>
      <c r="D7" s="5">
        <v>100000</v>
      </c>
      <c r="E7" s="4" t="s">
        <v>585</v>
      </c>
      <c r="F7" s="5">
        <v>51835</v>
      </c>
      <c r="G7" s="5">
        <v>10000</v>
      </c>
      <c r="H7" s="5">
        <v>150000</v>
      </c>
      <c r="I7" s="5"/>
      <c r="J7" s="5"/>
      <c r="K7" s="5"/>
      <c r="L7" s="4" t="s">
        <v>586</v>
      </c>
      <c r="M7" s="4">
        <v>18</v>
      </c>
      <c r="N7" s="8" t="s">
        <v>38</v>
      </c>
    </row>
    <row r="8" spans="1:14" s="4" customFormat="1" x14ac:dyDescent="0.2">
      <c r="A8" s="4" t="s">
        <v>587</v>
      </c>
      <c r="B8" s="5"/>
      <c r="C8" s="5"/>
      <c r="D8" s="5"/>
      <c r="E8" s="4" t="s">
        <v>251</v>
      </c>
      <c r="F8" s="5">
        <v>13900</v>
      </c>
      <c r="G8" s="5">
        <v>3500</v>
      </c>
      <c r="H8" s="5">
        <v>20000</v>
      </c>
      <c r="I8" s="7"/>
      <c r="J8" s="7"/>
      <c r="K8" s="7"/>
      <c r="L8" s="4" t="s">
        <v>588</v>
      </c>
      <c r="M8" s="4">
        <v>3</v>
      </c>
      <c r="N8" s="8">
        <v>2008</v>
      </c>
    </row>
    <row r="9" spans="1:14" s="4" customFormat="1" x14ac:dyDescent="0.2">
      <c r="A9" s="4" t="s">
        <v>589</v>
      </c>
      <c r="B9" s="5"/>
      <c r="C9" s="5">
        <v>5000</v>
      </c>
      <c r="D9" s="5">
        <v>20000</v>
      </c>
      <c r="E9" s="4" t="s">
        <v>590</v>
      </c>
      <c r="F9" s="5">
        <v>24250</v>
      </c>
      <c r="G9" s="5">
        <v>1500</v>
      </c>
      <c r="H9" s="5">
        <v>80000</v>
      </c>
      <c r="I9" s="7"/>
      <c r="J9" s="7"/>
      <c r="K9" s="7"/>
      <c r="L9" s="4" t="s">
        <v>591</v>
      </c>
      <c r="M9" s="4">
        <v>4</v>
      </c>
      <c r="N9" s="8" t="s">
        <v>592</v>
      </c>
    </row>
    <row r="10" spans="1:14" s="4" customFormat="1" x14ac:dyDescent="0.2">
      <c r="A10" s="4" t="s">
        <v>593</v>
      </c>
      <c r="B10" s="5"/>
      <c r="C10" s="5"/>
      <c r="D10" s="5"/>
      <c r="E10" s="4" t="s">
        <v>576</v>
      </c>
      <c r="G10" s="5">
        <v>2000</v>
      </c>
      <c r="H10" s="5">
        <v>20000</v>
      </c>
      <c r="I10" s="7"/>
      <c r="J10" s="7"/>
      <c r="K10" s="7"/>
      <c r="L10" s="4" t="s">
        <v>195</v>
      </c>
      <c r="M10" s="4">
        <v>1</v>
      </c>
      <c r="N10" s="8">
        <v>2008</v>
      </c>
    </row>
    <row r="11" spans="1:14" s="4" customFormat="1" x14ac:dyDescent="0.2">
      <c r="A11" s="4" t="s">
        <v>594</v>
      </c>
      <c r="B11" s="5"/>
      <c r="C11" s="5"/>
      <c r="D11" s="5"/>
      <c r="F11" s="5"/>
      <c r="G11" s="5">
        <v>5000</v>
      </c>
      <c r="H11" s="5">
        <v>15000</v>
      </c>
      <c r="I11" s="7"/>
      <c r="J11" s="7"/>
      <c r="K11" s="7"/>
      <c r="L11" s="4" t="s">
        <v>242</v>
      </c>
      <c r="M11" s="4">
        <v>1</v>
      </c>
      <c r="N11" s="8" t="s">
        <v>56</v>
      </c>
    </row>
    <row r="12" spans="1:14" s="4" customFormat="1" x14ac:dyDescent="0.2">
      <c r="A12" s="4" t="s">
        <v>595</v>
      </c>
      <c r="B12" s="5"/>
      <c r="C12" s="5">
        <v>1000</v>
      </c>
      <c r="D12" s="5">
        <v>1500</v>
      </c>
      <c r="E12" s="4" t="s">
        <v>596</v>
      </c>
      <c r="F12" s="5">
        <v>5000</v>
      </c>
      <c r="G12" s="5"/>
      <c r="H12" s="5"/>
      <c r="I12" s="7"/>
      <c r="J12" s="7"/>
      <c r="K12" s="7"/>
      <c r="L12" s="4" t="s">
        <v>597</v>
      </c>
      <c r="M12" s="4">
        <v>3</v>
      </c>
      <c r="N12" s="8">
        <v>2010</v>
      </c>
    </row>
    <row r="13" spans="1:14" s="4" customFormat="1" x14ac:dyDescent="0.2">
      <c r="A13" s="4" t="s">
        <v>598</v>
      </c>
      <c r="B13" s="5"/>
      <c r="C13" s="5"/>
      <c r="D13" s="5"/>
      <c r="E13" s="4" t="s">
        <v>599</v>
      </c>
      <c r="F13" s="5">
        <v>2500</v>
      </c>
      <c r="G13" s="5">
        <v>2000</v>
      </c>
      <c r="H13" s="5">
        <v>3500</v>
      </c>
      <c r="I13" s="7"/>
      <c r="J13" s="7"/>
      <c r="K13" s="7"/>
      <c r="L13" s="4" t="s">
        <v>600</v>
      </c>
      <c r="M13" s="4">
        <v>3</v>
      </c>
      <c r="N13" s="8" t="s">
        <v>583</v>
      </c>
    </row>
    <row r="14" spans="1:14" s="4" customFormat="1" x14ac:dyDescent="0.2">
      <c r="A14" s="4" t="s">
        <v>601</v>
      </c>
      <c r="B14" s="5">
        <v>2283</v>
      </c>
      <c r="C14" s="5">
        <v>1700</v>
      </c>
      <c r="D14" s="5">
        <v>3000</v>
      </c>
      <c r="E14" s="4" t="s">
        <v>602</v>
      </c>
      <c r="F14" s="5">
        <v>4069</v>
      </c>
      <c r="G14" s="5">
        <v>1000</v>
      </c>
      <c r="H14" s="5">
        <v>12000</v>
      </c>
      <c r="I14" s="7"/>
      <c r="J14" s="7"/>
      <c r="K14" s="7"/>
      <c r="L14" s="4" t="s">
        <v>603</v>
      </c>
      <c r="M14" s="4">
        <v>20</v>
      </c>
      <c r="N14" s="8" t="s">
        <v>38</v>
      </c>
    </row>
    <row r="15" spans="1:14" s="4" customFormat="1" x14ac:dyDescent="0.2">
      <c r="A15" s="4" t="s">
        <v>604</v>
      </c>
      <c r="B15" s="5"/>
      <c r="C15" s="5"/>
      <c r="D15" s="5"/>
      <c r="E15" s="4" t="s">
        <v>373</v>
      </c>
      <c r="F15" s="7">
        <v>250</v>
      </c>
      <c r="G15" s="5"/>
      <c r="H15" s="5"/>
      <c r="I15" s="5"/>
      <c r="J15" s="5"/>
      <c r="K15" s="5"/>
      <c r="L15" s="4" t="s">
        <v>62</v>
      </c>
      <c r="M15" s="4">
        <v>1</v>
      </c>
      <c r="N15" s="8" t="s">
        <v>56</v>
      </c>
    </row>
    <row r="16" spans="1:14" s="4" customFormat="1" x14ac:dyDescent="0.2">
      <c r="A16" s="16" t="s">
        <v>605</v>
      </c>
      <c r="B16" s="7">
        <v>440</v>
      </c>
      <c r="C16" s="7">
        <v>125</v>
      </c>
      <c r="D16" s="5">
        <v>1000</v>
      </c>
      <c r="E16" s="13" t="s">
        <v>54</v>
      </c>
      <c r="F16" s="7"/>
      <c r="G16" s="14"/>
      <c r="H16" s="14"/>
      <c r="I16" s="14"/>
      <c r="J16" s="14"/>
      <c r="K16" s="14"/>
      <c r="L16" s="16" t="s">
        <v>606</v>
      </c>
      <c r="M16" s="16">
        <v>3</v>
      </c>
      <c r="N16" s="8">
        <v>2013</v>
      </c>
    </row>
    <row r="17" spans="1:14" s="4" customFormat="1" x14ac:dyDescent="0.2">
      <c r="A17" s="4" t="s">
        <v>607</v>
      </c>
      <c r="B17" s="5"/>
      <c r="C17" s="5"/>
      <c r="D17" s="5"/>
      <c r="E17" s="4" t="s">
        <v>608</v>
      </c>
      <c r="F17" s="5">
        <v>3640</v>
      </c>
      <c r="G17" s="5">
        <v>1000</v>
      </c>
      <c r="H17" s="5">
        <v>15000</v>
      </c>
      <c r="I17" s="7"/>
      <c r="J17" s="7"/>
      <c r="K17" s="7"/>
      <c r="L17" s="4" t="s">
        <v>609</v>
      </c>
      <c r="M17" s="4">
        <v>9</v>
      </c>
      <c r="N17" s="8" t="s">
        <v>610</v>
      </c>
    </row>
    <row r="18" spans="1:14" s="4" customFormat="1" x14ac:dyDescent="0.2">
      <c r="A18" s="4" t="s">
        <v>611</v>
      </c>
      <c r="B18" s="5"/>
      <c r="C18" s="5">
        <v>500</v>
      </c>
      <c r="D18" s="5">
        <v>1000</v>
      </c>
      <c r="E18" s="4" t="s">
        <v>612</v>
      </c>
      <c r="F18" s="5"/>
      <c r="G18" s="5"/>
      <c r="H18" s="5"/>
      <c r="I18" s="7"/>
      <c r="J18" s="7"/>
      <c r="K18" s="7"/>
      <c r="L18" s="4" t="s">
        <v>62</v>
      </c>
      <c r="M18" s="4">
        <v>1</v>
      </c>
      <c r="N18" s="8">
        <v>2010</v>
      </c>
    </row>
    <row r="19" spans="1:14" s="4" customFormat="1" x14ac:dyDescent="0.2">
      <c r="A19" s="4" t="s">
        <v>613</v>
      </c>
      <c r="B19" s="5">
        <v>9550</v>
      </c>
      <c r="C19" s="5">
        <v>5500</v>
      </c>
      <c r="D19" s="5">
        <v>20000</v>
      </c>
      <c r="E19" s="4" t="s">
        <v>614</v>
      </c>
      <c r="F19" s="5"/>
      <c r="G19" s="5"/>
      <c r="H19" s="5"/>
      <c r="I19" s="7"/>
      <c r="J19" s="7"/>
      <c r="K19" s="7"/>
      <c r="L19" s="4" t="s">
        <v>615</v>
      </c>
      <c r="M19" s="4">
        <v>7</v>
      </c>
      <c r="N19" s="8" t="s">
        <v>480</v>
      </c>
    </row>
    <row r="20" spans="1:14" s="4" customFormat="1" x14ac:dyDescent="0.2">
      <c r="A20" s="4" t="s">
        <v>616</v>
      </c>
      <c r="B20" s="5"/>
      <c r="C20" s="5"/>
      <c r="D20" s="5"/>
      <c r="E20" s="4" t="s">
        <v>617</v>
      </c>
      <c r="F20" s="5">
        <v>13875</v>
      </c>
      <c r="G20" s="5">
        <v>2000</v>
      </c>
      <c r="H20" s="5">
        <v>40000</v>
      </c>
      <c r="I20" s="7"/>
      <c r="J20" s="7"/>
      <c r="K20" s="7"/>
      <c r="L20" s="4" t="s">
        <v>237</v>
      </c>
      <c r="M20" s="4">
        <v>4</v>
      </c>
      <c r="N20" s="8">
        <v>2004</v>
      </c>
    </row>
    <row r="21" spans="1:14" s="4" customFormat="1" x14ac:dyDescent="0.2">
      <c r="A21" s="4" t="s">
        <v>618</v>
      </c>
      <c r="B21" s="5">
        <v>7312</v>
      </c>
      <c r="C21" s="5">
        <v>2500</v>
      </c>
      <c r="D21" s="5">
        <v>10000</v>
      </c>
      <c r="E21" s="4" t="s">
        <v>619</v>
      </c>
      <c r="F21" s="5">
        <v>12500</v>
      </c>
      <c r="G21" s="5">
        <v>5000</v>
      </c>
      <c r="H21" s="5">
        <v>15000</v>
      </c>
      <c r="I21" s="7"/>
      <c r="J21" s="7"/>
      <c r="K21" s="7"/>
      <c r="L21" s="4" t="s">
        <v>620</v>
      </c>
      <c r="M21" s="4">
        <v>7</v>
      </c>
      <c r="N21" s="8" t="s">
        <v>276</v>
      </c>
    </row>
    <row r="22" spans="1:14" s="28" customFormat="1" x14ac:dyDescent="0.25">
      <c r="B22" s="29"/>
      <c r="C22" s="29"/>
      <c r="D22" s="29"/>
      <c r="G22" s="29"/>
      <c r="H22" s="29"/>
      <c r="I22" s="29"/>
      <c r="J22" s="29"/>
      <c r="K22" s="2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80" zoomScaleNormal="80" workbookViewId="0">
      <selection activeCell="A2" sqref="A2:XFD4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621</v>
      </c>
      <c r="B2" s="5"/>
      <c r="C2" s="5"/>
      <c r="D2" s="5"/>
      <c r="E2" s="4" t="s">
        <v>622</v>
      </c>
      <c r="F2" s="5"/>
      <c r="G2" s="5">
        <v>15000</v>
      </c>
      <c r="H2" s="5">
        <v>70000</v>
      </c>
      <c r="I2" s="5"/>
      <c r="J2" s="5"/>
      <c r="K2" s="5"/>
      <c r="L2" s="4" t="s">
        <v>60</v>
      </c>
      <c r="M2" s="4">
        <v>1</v>
      </c>
      <c r="N2" s="8">
        <v>2013</v>
      </c>
    </row>
    <row r="3" spans="1:14" s="4" customFormat="1" x14ac:dyDescent="0.2">
      <c r="A3" s="4" t="s">
        <v>623</v>
      </c>
      <c r="B3" s="5"/>
      <c r="C3" s="5"/>
      <c r="D3" s="5"/>
      <c r="E3" s="4" t="s">
        <v>54</v>
      </c>
      <c r="F3" s="5">
        <v>100</v>
      </c>
      <c r="G3" s="5"/>
      <c r="H3" s="5"/>
      <c r="I3" s="5"/>
      <c r="J3" s="5"/>
      <c r="K3" s="5"/>
      <c r="L3" s="4" t="s">
        <v>60</v>
      </c>
      <c r="M3" s="4">
        <v>1</v>
      </c>
      <c r="N3" s="8">
        <v>2004</v>
      </c>
    </row>
    <row r="4" spans="1:14" s="4" customFormat="1" x14ac:dyDescent="0.2">
      <c r="A4" s="4" t="s">
        <v>624</v>
      </c>
      <c r="B4" s="5"/>
      <c r="E4" s="4" t="s">
        <v>256</v>
      </c>
      <c r="F4" s="5"/>
      <c r="G4" s="5">
        <v>1000</v>
      </c>
      <c r="H4" s="5">
        <v>10000</v>
      </c>
      <c r="I4" s="5"/>
      <c r="J4" s="5"/>
      <c r="K4" s="5"/>
      <c r="L4" s="4" t="s">
        <v>62</v>
      </c>
      <c r="M4" s="4">
        <v>1</v>
      </c>
      <c r="N4" s="8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0" zoomScaleNormal="80" workbookViewId="0">
      <selection activeCell="A2" sqref="A2:XFD9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41</v>
      </c>
      <c r="C2" s="5"/>
      <c r="D2" s="5"/>
      <c r="E2" s="4" t="s">
        <v>42</v>
      </c>
      <c r="F2" s="5">
        <v>1124</v>
      </c>
      <c r="G2" s="5">
        <v>500</v>
      </c>
      <c r="H2" s="5">
        <v>1440</v>
      </c>
      <c r="I2" s="5"/>
      <c r="J2" s="5"/>
      <c r="K2" s="5"/>
      <c r="L2" s="4" t="s">
        <v>43</v>
      </c>
      <c r="M2" s="4">
        <v>5</v>
      </c>
      <c r="N2" s="8" t="s">
        <v>20</v>
      </c>
    </row>
    <row r="3" spans="1:14" s="4" customFormat="1" x14ac:dyDescent="0.2">
      <c r="A3" s="4" t="s">
        <v>44</v>
      </c>
      <c r="B3" s="5">
        <v>17500</v>
      </c>
      <c r="C3" s="5">
        <v>15000</v>
      </c>
      <c r="D3" s="5">
        <v>20000</v>
      </c>
      <c r="E3" s="4" t="s">
        <v>45</v>
      </c>
      <c r="F3" s="5"/>
      <c r="G3" s="5"/>
      <c r="H3" s="5"/>
      <c r="I3" s="5"/>
      <c r="J3" s="5"/>
      <c r="K3" s="5"/>
      <c r="L3" s="5" t="s">
        <v>46</v>
      </c>
      <c r="M3" s="4">
        <v>2</v>
      </c>
      <c r="N3" s="8">
        <v>2007</v>
      </c>
    </row>
    <row r="4" spans="1:14" s="4" customFormat="1" x14ac:dyDescent="0.2">
      <c r="A4" s="4" t="s">
        <v>47</v>
      </c>
      <c r="B4" s="5">
        <v>300000</v>
      </c>
      <c r="C4" s="5"/>
      <c r="D4" s="5"/>
      <c r="E4" s="4" t="s">
        <v>48</v>
      </c>
      <c r="F4" s="5">
        <v>50000</v>
      </c>
      <c r="L4" s="4" t="s">
        <v>49</v>
      </c>
      <c r="M4" s="4">
        <v>2</v>
      </c>
      <c r="N4" s="9">
        <v>2014</v>
      </c>
    </row>
    <row r="5" spans="1:14" s="4" customFormat="1" x14ac:dyDescent="0.2">
      <c r="A5" s="4" t="s">
        <v>50</v>
      </c>
      <c r="B5" s="5"/>
      <c r="C5" s="5"/>
      <c r="D5" s="5"/>
      <c r="E5" s="4" t="s">
        <v>18</v>
      </c>
      <c r="F5" s="5">
        <v>48000</v>
      </c>
      <c r="G5" s="5">
        <v>10000</v>
      </c>
      <c r="H5" s="5">
        <v>60000</v>
      </c>
      <c r="I5" s="5"/>
      <c r="J5" s="5"/>
      <c r="K5" s="5"/>
      <c r="L5" s="5" t="s">
        <v>51</v>
      </c>
      <c r="M5" s="4">
        <v>5</v>
      </c>
      <c r="N5" s="8" t="s">
        <v>52</v>
      </c>
    </row>
    <row r="6" spans="1:14" s="4" customFormat="1" x14ac:dyDescent="0.2">
      <c r="A6" s="4" t="s">
        <v>53</v>
      </c>
      <c r="B6" s="5"/>
      <c r="C6" s="5">
        <v>3000</v>
      </c>
      <c r="D6" s="5">
        <v>4000</v>
      </c>
      <c r="E6" s="4" t="s">
        <v>54</v>
      </c>
      <c r="F6" s="5"/>
      <c r="G6" s="5">
        <v>5000</v>
      </c>
      <c r="H6" s="5">
        <v>6000</v>
      </c>
      <c r="I6" s="5"/>
      <c r="J6" s="5"/>
      <c r="K6" s="5"/>
      <c r="L6" s="5" t="s">
        <v>55</v>
      </c>
      <c r="M6" s="4">
        <v>1</v>
      </c>
      <c r="N6" s="8" t="s">
        <v>56</v>
      </c>
    </row>
    <row r="7" spans="1:14" s="4" customFormat="1" x14ac:dyDescent="0.2">
      <c r="A7" s="4" t="s">
        <v>57</v>
      </c>
      <c r="B7" s="5">
        <v>12000</v>
      </c>
      <c r="C7" s="5"/>
      <c r="D7" s="5"/>
      <c r="E7" s="4" t="s">
        <v>54</v>
      </c>
      <c r="F7" s="5">
        <v>15000</v>
      </c>
      <c r="G7" s="5"/>
      <c r="H7" s="5"/>
      <c r="I7" s="5"/>
      <c r="J7" s="5"/>
      <c r="K7" s="5"/>
      <c r="L7" s="5" t="s">
        <v>55</v>
      </c>
      <c r="M7" s="4">
        <v>1</v>
      </c>
      <c r="N7" s="8" t="s">
        <v>56</v>
      </c>
    </row>
    <row r="8" spans="1:14" s="4" customFormat="1" x14ac:dyDescent="0.2">
      <c r="A8" s="4" t="s">
        <v>58</v>
      </c>
      <c r="B8" s="5"/>
      <c r="C8" s="5">
        <v>60000</v>
      </c>
      <c r="D8" s="5">
        <v>150000</v>
      </c>
      <c r="E8" s="4" t="s">
        <v>59</v>
      </c>
      <c r="F8" s="5"/>
      <c r="G8" s="5"/>
      <c r="H8" s="5"/>
      <c r="I8" s="5"/>
      <c r="J8" s="5"/>
      <c r="K8" s="5"/>
      <c r="L8" s="5" t="s">
        <v>60</v>
      </c>
      <c r="M8" s="4">
        <v>1</v>
      </c>
      <c r="N8" s="8">
        <v>2013</v>
      </c>
    </row>
    <row r="9" spans="1:14" s="4" customFormat="1" x14ac:dyDescent="0.2">
      <c r="A9" s="4" t="s">
        <v>61</v>
      </c>
      <c r="B9" s="5">
        <v>2000</v>
      </c>
      <c r="C9" s="5"/>
      <c r="D9" s="6"/>
      <c r="E9" s="4" t="s">
        <v>54</v>
      </c>
      <c r="F9" s="5"/>
      <c r="L9" s="4" t="s">
        <v>62</v>
      </c>
      <c r="M9" s="4">
        <v>1</v>
      </c>
      <c r="N9" s="8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80" zoomScaleNormal="80" workbookViewId="0">
      <selection activeCell="A2" sqref="A2:XFD8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64</v>
      </c>
      <c r="B2" s="10"/>
      <c r="C2" s="10"/>
      <c r="D2" s="10"/>
      <c r="E2" s="10" t="s">
        <v>65</v>
      </c>
      <c r="F2" s="5">
        <v>535260</v>
      </c>
      <c r="G2" s="11"/>
      <c r="H2" s="11"/>
      <c r="I2" s="11"/>
      <c r="J2" s="11"/>
      <c r="K2" s="11"/>
      <c r="L2" s="10" t="s">
        <v>66</v>
      </c>
      <c r="M2" s="10">
        <v>1</v>
      </c>
      <c r="N2" s="8">
        <v>2014</v>
      </c>
    </row>
    <row r="3" spans="1:14" s="4" customFormat="1" x14ac:dyDescent="0.2">
      <c r="A3" s="4" t="s">
        <v>67</v>
      </c>
      <c r="B3" s="10"/>
      <c r="C3" s="10"/>
      <c r="D3" s="10"/>
      <c r="E3" s="10" t="s">
        <v>24</v>
      </c>
      <c r="F3" s="5">
        <v>2145840</v>
      </c>
      <c r="G3" s="11"/>
      <c r="H3" s="11"/>
      <c r="I3" s="11"/>
      <c r="J3" s="11"/>
      <c r="K3" s="11"/>
      <c r="L3" s="10" t="s">
        <v>66</v>
      </c>
      <c r="M3" s="10">
        <v>1</v>
      </c>
      <c r="N3" s="8">
        <v>2014</v>
      </c>
    </row>
    <row r="4" spans="1:14" s="4" customFormat="1" x14ac:dyDescent="0.2">
      <c r="A4" s="4" t="s">
        <v>68</v>
      </c>
      <c r="C4" s="5"/>
      <c r="D4" s="5"/>
      <c r="E4" s="4" t="s">
        <v>42</v>
      </c>
      <c r="F4" s="5">
        <v>50000</v>
      </c>
      <c r="L4" s="4" t="s">
        <v>13</v>
      </c>
      <c r="M4" s="4">
        <v>1</v>
      </c>
      <c r="N4" s="8">
        <v>2012</v>
      </c>
    </row>
    <row r="5" spans="1:14" s="4" customFormat="1" x14ac:dyDescent="0.2">
      <c r="A5" s="4" t="s">
        <v>69</v>
      </c>
      <c r="C5" s="5"/>
      <c r="D5" s="5"/>
      <c r="E5" s="4" t="s">
        <v>42</v>
      </c>
      <c r="F5" s="5">
        <v>400000</v>
      </c>
      <c r="L5" s="4" t="s">
        <v>13</v>
      </c>
      <c r="M5" s="4">
        <v>1</v>
      </c>
      <c r="N5" s="8">
        <v>2012</v>
      </c>
    </row>
    <row r="6" spans="1:14" s="4" customFormat="1" x14ac:dyDescent="0.2">
      <c r="A6" s="4" t="s">
        <v>70</v>
      </c>
      <c r="C6" s="5"/>
      <c r="D6" s="5"/>
      <c r="E6" s="4" t="s">
        <v>42</v>
      </c>
      <c r="F6" s="5">
        <v>100000</v>
      </c>
      <c r="L6" s="4" t="s">
        <v>13</v>
      </c>
      <c r="M6" s="4">
        <v>1</v>
      </c>
      <c r="N6" s="8">
        <v>2012</v>
      </c>
    </row>
    <row r="7" spans="1:14" s="4" customFormat="1" x14ac:dyDescent="0.2">
      <c r="A7" s="4" t="s">
        <v>71</v>
      </c>
      <c r="B7" s="5"/>
      <c r="C7" s="5"/>
      <c r="D7" s="5"/>
      <c r="E7" s="4" t="s">
        <v>24</v>
      </c>
      <c r="F7" s="5"/>
      <c r="G7" s="5">
        <v>100000</v>
      </c>
      <c r="H7" s="5"/>
      <c r="I7" s="5"/>
      <c r="J7" s="5"/>
      <c r="K7" s="5"/>
      <c r="L7" s="4" t="s">
        <v>60</v>
      </c>
      <c r="M7" s="4">
        <v>1</v>
      </c>
      <c r="N7" s="8">
        <v>2004</v>
      </c>
    </row>
    <row r="8" spans="1:14" s="4" customFormat="1" x14ac:dyDescent="0.2">
      <c r="A8" s="4" t="s">
        <v>72</v>
      </c>
      <c r="B8" s="5">
        <v>7380000</v>
      </c>
      <c r="C8" s="5"/>
      <c r="D8" s="5"/>
      <c r="E8" s="4" t="s">
        <v>24</v>
      </c>
      <c r="F8" s="5"/>
      <c r="G8" s="5"/>
      <c r="H8" s="5"/>
      <c r="I8" s="5"/>
      <c r="J8" s="5"/>
      <c r="K8" s="5"/>
      <c r="L8" s="4" t="s">
        <v>73</v>
      </c>
      <c r="M8" s="4">
        <v>1</v>
      </c>
      <c r="N8" s="8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:XFD26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  <col min="15" max="16384" width="9.140625" style="28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77</v>
      </c>
      <c r="E2" s="4" t="s">
        <v>78</v>
      </c>
      <c r="F2" s="5">
        <v>40000</v>
      </c>
      <c r="G2" s="5"/>
      <c r="H2" s="5"/>
      <c r="I2" s="7"/>
      <c r="J2" s="7"/>
      <c r="K2" s="7"/>
      <c r="L2" s="4" t="s">
        <v>79</v>
      </c>
      <c r="M2" s="4">
        <v>1</v>
      </c>
      <c r="N2" s="8">
        <v>2010</v>
      </c>
    </row>
    <row r="3" spans="1:14" s="4" customFormat="1" x14ac:dyDescent="0.2">
      <c r="A3" s="4" t="s">
        <v>80</v>
      </c>
      <c r="C3" s="5"/>
      <c r="D3" s="5"/>
      <c r="E3" s="4" t="s">
        <v>24</v>
      </c>
      <c r="F3" s="5">
        <v>2000</v>
      </c>
      <c r="I3" s="7"/>
      <c r="J3" s="7"/>
      <c r="K3" s="7"/>
      <c r="L3" s="4" t="s">
        <v>81</v>
      </c>
      <c r="M3" s="4">
        <v>2</v>
      </c>
      <c r="N3" s="8">
        <v>2013</v>
      </c>
    </row>
    <row r="4" spans="1:14" s="4" customFormat="1" x14ac:dyDescent="0.2">
      <c r="A4" s="4" t="s">
        <v>82</v>
      </c>
      <c r="B4" s="5">
        <v>84</v>
      </c>
      <c r="C4" s="5">
        <v>67</v>
      </c>
      <c r="D4" s="5">
        <v>100</v>
      </c>
      <c r="E4" s="4" t="s">
        <v>54</v>
      </c>
      <c r="F4" s="5">
        <v>225</v>
      </c>
      <c r="G4" s="5">
        <v>150</v>
      </c>
      <c r="H4" s="5">
        <v>300</v>
      </c>
      <c r="I4" s="7"/>
      <c r="J4" s="7"/>
      <c r="K4" s="7"/>
      <c r="L4" s="4" t="s">
        <v>83</v>
      </c>
      <c r="M4" s="4">
        <v>5</v>
      </c>
      <c r="N4" s="8" t="s">
        <v>84</v>
      </c>
    </row>
    <row r="5" spans="1:14" s="4" customFormat="1" x14ac:dyDescent="0.2">
      <c r="A5" s="4" t="s">
        <v>85</v>
      </c>
      <c r="B5" s="5">
        <v>320000</v>
      </c>
      <c r="C5" s="6"/>
      <c r="D5" s="6"/>
      <c r="E5" s="4" t="s">
        <v>24</v>
      </c>
      <c r="F5" s="7">
        <v>265000</v>
      </c>
      <c r="G5" s="5"/>
      <c r="H5" s="5"/>
      <c r="I5" s="5"/>
      <c r="J5" s="5"/>
      <c r="K5" s="5"/>
      <c r="L5" s="4" t="s">
        <v>86</v>
      </c>
      <c r="M5" s="4">
        <v>2</v>
      </c>
      <c r="N5" s="8" t="s">
        <v>320</v>
      </c>
    </row>
    <row r="6" spans="1:14" s="4" customFormat="1" x14ac:dyDescent="0.2">
      <c r="A6" s="4" t="s">
        <v>88</v>
      </c>
      <c r="B6" s="4">
        <v>340000</v>
      </c>
      <c r="C6" s="5"/>
      <c r="D6" s="6"/>
      <c r="E6" s="4" t="s">
        <v>24</v>
      </c>
      <c r="F6" s="5">
        <v>176814</v>
      </c>
      <c r="I6" s="7"/>
      <c r="J6" s="7"/>
      <c r="K6" s="7"/>
      <c r="L6" s="4" t="s">
        <v>89</v>
      </c>
      <c r="M6" s="4">
        <v>2</v>
      </c>
      <c r="N6" s="8" t="s">
        <v>320</v>
      </c>
    </row>
    <row r="7" spans="1:14" s="4" customFormat="1" x14ac:dyDescent="0.2">
      <c r="A7" s="4" t="s">
        <v>90</v>
      </c>
      <c r="B7" s="5">
        <v>2000</v>
      </c>
      <c r="C7" s="5"/>
      <c r="D7" s="5"/>
      <c r="E7" s="4" t="s">
        <v>91</v>
      </c>
      <c r="F7" s="5"/>
      <c r="G7" s="5">
        <v>250</v>
      </c>
      <c r="H7" s="5">
        <v>3000</v>
      </c>
      <c r="I7" s="7"/>
      <c r="J7" s="7"/>
      <c r="K7" s="7"/>
      <c r="L7" s="4" t="s">
        <v>92</v>
      </c>
      <c r="M7" s="4">
        <v>3</v>
      </c>
      <c r="N7" s="8" t="s">
        <v>93</v>
      </c>
    </row>
    <row r="8" spans="1:14" s="4" customFormat="1" x14ac:dyDescent="0.2">
      <c r="A8" s="4" t="s">
        <v>94</v>
      </c>
      <c r="C8" s="5"/>
      <c r="D8" s="5"/>
      <c r="E8" s="4" t="s">
        <v>18</v>
      </c>
      <c r="F8" s="5">
        <v>40000</v>
      </c>
      <c r="I8" s="7"/>
      <c r="J8" s="7"/>
      <c r="K8" s="7"/>
      <c r="L8" s="4" t="s">
        <v>81</v>
      </c>
      <c r="M8" s="4">
        <v>2</v>
      </c>
      <c r="N8" s="8">
        <v>2013</v>
      </c>
    </row>
    <row r="9" spans="1:14" s="4" customFormat="1" x14ac:dyDescent="0.2">
      <c r="A9" s="4" t="s">
        <v>95</v>
      </c>
      <c r="C9" s="5"/>
      <c r="D9" s="6"/>
      <c r="E9" s="4" t="s">
        <v>24</v>
      </c>
      <c r="F9" s="5">
        <v>112850</v>
      </c>
      <c r="G9" s="12">
        <v>23100</v>
      </c>
      <c r="H9" s="5">
        <v>500000</v>
      </c>
      <c r="I9" s="7"/>
      <c r="J9" s="7"/>
      <c r="K9" s="7"/>
      <c r="L9" s="4" t="s">
        <v>96</v>
      </c>
      <c r="M9" s="4">
        <v>3</v>
      </c>
      <c r="N9" s="8">
        <v>2013</v>
      </c>
    </row>
    <row r="10" spans="1:14" s="4" customFormat="1" x14ac:dyDescent="0.2">
      <c r="A10" s="4" t="s">
        <v>97</v>
      </c>
      <c r="C10" s="5"/>
      <c r="D10" s="6"/>
      <c r="E10" s="4" t="s">
        <v>98</v>
      </c>
      <c r="F10" s="5">
        <v>11000</v>
      </c>
      <c r="I10" s="7"/>
      <c r="J10" s="7"/>
      <c r="K10" s="7"/>
      <c r="L10" s="4" t="s">
        <v>62</v>
      </c>
      <c r="M10" s="4">
        <v>2</v>
      </c>
      <c r="N10" s="8" t="s">
        <v>56</v>
      </c>
    </row>
    <row r="11" spans="1:14" s="4" customFormat="1" x14ac:dyDescent="0.2">
      <c r="A11" s="4" t="s">
        <v>99</v>
      </c>
      <c r="B11" s="5">
        <v>17000</v>
      </c>
      <c r="C11" s="6">
        <v>8000</v>
      </c>
      <c r="D11" s="6">
        <v>2800000</v>
      </c>
      <c r="E11" s="4" t="s">
        <v>24</v>
      </c>
      <c r="F11" s="5">
        <v>79000</v>
      </c>
      <c r="G11" s="12">
        <v>1000</v>
      </c>
      <c r="H11" s="12">
        <v>3000000</v>
      </c>
      <c r="I11" s="7">
        <v>3125</v>
      </c>
      <c r="J11" s="7">
        <v>500</v>
      </c>
      <c r="K11" s="7">
        <v>12000</v>
      </c>
      <c r="L11" s="4" t="s">
        <v>100</v>
      </c>
      <c r="M11" s="4">
        <v>25</v>
      </c>
      <c r="N11" s="8" t="s">
        <v>101</v>
      </c>
    </row>
    <row r="12" spans="1:14" s="4" customFormat="1" x14ac:dyDescent="0.2">
      <c r="A12" s="13" t="s">
        <v>102</v>
      </c>
      <c r="B12" s="13"/>
      <c r="C12" s="13"/>
      <c r="D12" s="13"/>
      <c r="E12" s="4" t="s">
        <v>103</v>
      </c>
      <c r="F12" s="14">
        <v>2500</v>
      </c>
      <c r="G12" s="13"/>
      <c r="H12" s="13"/>
      <c r="I12" s="13"/>
      <c r="J12" s="13"/>
      <c r="K12" s="13"/>
      <c r="L12" s="4" t="s">
        <v>104</v>
      </c>
      <c r="M12" s="4">
        <v>1</v>
      </c>
      <c r="N12" s="15">
        <v>2011</v>
      </c>
    </row>
    <row r="13" spans="1:14" s="4" customFormat="1" x14ac:dyDescent="0.2">
      <c r="A13" s="4" t="s">
        <v>105</v>
      </c>
      <c r="B13" s="5">
        <v>300</v>
      </c>
      <c r="C13" s="5">
        <v>30</v>
      </c>
      <c r="D13" s="5">
        <v>900</v>
      </c>
      <c r="E13" s="4" t="s">
        <v>106</v>
      </c>
      <c r="F13" s="5">
        <v>238</v>
      </c>
      <c r="G13" s="12">
        <v>175</v>
      </c>
      <c r="H13" s="12">
        <v>700</v>
      </c>
      <c r="I13" s="7"/>
      <c r="J13" s="7"/>
      <c r="K13" s="7"/>
      <c r="L13" s="4" t="s">
        <v>107</v>
      </c>
      <c r="M13" s="4">
        <v>8</v>
      </c>
      <c r="N13" s="8" t="s">
        <v>625</v>
      </c>
    </row>
    <row r="14" spans="1:14" s="4" customFormat="1" x14ac:dyDescent="0.2">
      <c r="A14" s="4" t="s">
        <v>109</v>
      </c>
      <c r="B14" s="5">
        <v>155</v>
      </c>
      <c r="C14" s="5">
        <v>84</v>
      </c>
      <c r="D14" s="5">
        <v>238</v>
      </c>
      <c r="E14" s="4" t="s">
        <v>54</v>
      </c>
      <c r="F14" s="5"/>
      <c r="I14" s="7"/>
      <c r="J14" s="7"/>
      <c r="K14" s="7"/>
      <c r="L14" s="4" t="s">
        <v>110</v>
      </c>
      <c r="M14" s="4">
        <v>6</v>
      </c>
      <c r="N14" s="8" t="s">
        <v>626</v>
      </c>
    </row>
    <row r="15" spans="1:14" s="4" customFormat="1" x14ac:dyDescent="0.2">
      <c r="A15" s="4" t="s">
        <v>111</v>
      </c>
      <c r="C15" s="5"/>
      <c r="D15" s="5"/>
      <c r="E15" s="4" t="s">
        <v>24</v>
      </c>
      <c r="F15" s="5">
        <v>360000</v>
      </c>
      <c r="I15" s="7"/>
      <c r="J15" s="7"/>
      <c r="K15" s="7"/>
      <c r="L15" s="4" t="s">
        <v>81</v>
      </c>
      <c r="M15" s="4">
        <v>2</v>
      </c>
      <c r="N15" s="8">
        <v>2013</v>
      </c>
    </row>
    <row r="16" spans="1:14" s="4" customFormat="1" x14ac:dyDescent="0.2">
      <c r="A16" s="4" t="s">
        <v>112</v>
      </c>
      <c r="B16" s="5"/>
      <c r="C16" s="5"/>
      <c r="D16" s="5"/>
      <c r="E16" s="4" t="s">
        <v>113</v>
      </c>
      <c r="F16" s="5">
        <v>5000</v>
      </c>
      <c r="G16" s="5"/>
      <c r="H16" s="5"/>
      <c r="I16" s="7"/>
      <c r="J16" s="7"/>
      <c r="K16" s="7"/>
      <c r="L16" s="4" t="s">
        <v>60</v>
      </c>
      <c r="M16" s="4">
        <v>1</v>
      </c>
      <c r="N16" s="8">
        <v>1979</v>
      </c>
    </row>
    <row r="17" spans="1:14" s="4" customFormat="1" x14ac:dyDescent="0.2">
      <c r="A17" s="4" t="s">
        <v>114</v>
      </c>
      <c r="B17" s="5">
        <v>10</v>
      </c>
      <c r="C17" s="12">
        <v>4.5</v>
      </c>
      <c r="D17" s="12">
        <v>15</v>
      </c>
      <c r="E17" s="4" t="s">
        <v>115</v>
      </c>
      <c r="F17" s="5">
        <v>5</v>
      </c>
      <c r="G17" s="5">
        <v>1.5</v>
      </c>
      <c r="H17" s="5">
        <v>22.5</v>
      </c>
      <c r="I17" s="7"/>
      <c r="J17" s="7"/>
      <c r="K17" s="7"/>
      <c r="L17" s="4" t="s">
        <v>116</v>
      </c>
      <c r="M17" s="4">
        <v>4</v>
      </c>
      <c r="N17" s="8" t="s">
        <v>117</v>
      </c>
    </row>
    <row r="18" spans="1:14" s="4" customFormat="1" x14ac:dyDescent="0.2">
      <c r="A18" s="4" t="s">
        <v>118</v>
      </c>
      <c r="C18" s="5"/>
      <c r="D18" s="5"/>
      <c r="E18" s="4" t="s">
        <v>119</v>
      </c>
      <c r="F18" s="5">
        <v>1600</v>
      </c>
      <c r="I18" s="7"/>
      <c r="J18" s="7"/>
      <c r="K18" s="7"/>
      <c r="L18" s="4" t="s">
        <v>81</v>
      </c>
      <c r="M18" s="4">
        <v>2</v>
      </c>
      <c r="N18" s="8">
        <v>2013</v>
      </c>
    </row>
    <row r="19" spans="1:14" s="4" customFormat="1" x14ac:dyDescent="0.2">
      <c r="A19" s="4" t="s">
        <v>120</v>
      </c>
      <c r="B19" s="12">
        <v>185</v>
      </c>
      <c r="C19" s="5">
        <v>30</v>
      </c>
      <c r="D19" s="5">
        <v>700</v>
      </c>
      <c r="E19" s="4" t="s">
        <v>121</v>
      </c>
      <c r="F19" s="5">
        <v>7600</v>
      </c>
      <c r="G19" s="12">
        <v>1000</v>
      </c>
      <c r="H19" s="12">
        <v>36960</v>
      </c>
      <c r="I19" s="7">
        <v>585</v>
      </c>
      <c r="J19" s="7">
        <v>5</v>
      </c>
      <c r="K19" s="7">
        <v>2500</v>
      </c>
      <c r="L19" s="4" t="s">
        <v>122</v>
      </c>
      <c r="M19" s="4">
        <v>15</v>
      </c>
      <c r="N19" s="8" t="s">
        <v>625</v>
      </c>
    </row>
    <row r="20" spans="1:14" s="4" customFormat="1" x14ac:dyDescent="0.2">
      <c r="A20" s="4" t="s">
        <v>124</v>
      </c>
      <c r="B20" s="5">
        <v>180</v>
      </c>
      <c r="C20" s="5">
        <v>40</v>
      </c>
      <c r="D20" s="5">
        <v>300</v>
      </c>
      <c r="E20" s="4" t="s">
        <v>125</v>
      </c>
      <c r="F20" s="5">
        <v>8000</v>
      </c>
      <c r="I20" s="7"/>
      <c r="J20" s="7"/>
      <c r="K20" s="7"/>
      <c r="L20" s="4" t="s">
        <v>126</v>
      </c>
      <c r="M20" s="4">
        <v>10</v>
      </c>
      <c r="N20" s="8" t="s">
        <v>127</v>
      </c>
    </row>
    <row r="21" spans="1:14" s="4" customFormat="1" x14ac:dyDescent="0.2">
      <c r="A21" s="4" t="s">
        <v>128</v>
      </c>
      <c r="B21" s="5"/>
      <c r="C21" s="5"/>
      <c r="D21" s="5"/>
      <c r="E21" s="4" t="s">
        <v>28</v>
      </c>
      <c r="F21" s="5"/>
      <c r="G21" s="5"/>
      <c r="H21" s="5"/>
      <c r="I21" s="7">
        <v>0.08</v>
      </c>
      <c r="J21" s="7"/>
      <c r="K21" s="7"/>
      <c r="L21" s="4" t="s">
        <v>129</v>
      </c>
      <c r="M21" s="4">
        <v>1</v>
      </c>
      <c r="N21" s="8">
        <v>2013</v>
      </c>
    </row>
    <row r="22" spans="1:14" s="4" customFormat="1" x14ac:dyDescent="0.2">
      <c r="A22" s="4" t="s">
        <v>130</v>
      </c>
      <c r="B22" s="5"/>
      <c r="C22" s="5"/>
      <c r="D22" s="5"/>
      <c r="E22" s="4" t="s">
        <v>131</v>
      </c>
      <c r="F22" s="5"/>
      <c r="G22" s="5"/>
      <c r="H22" s="5"/>
      <c r="I22" s="7">
        <v>10</v>
      </c>
      <c r="J22" s="7"/>
      <c r="K22" s="7"/>
      <c r="L22" s="4" t="s">
        <v>129</v>
      </c>
      <c r="M22" s="4">
        <v>1</v>
      </c>
      <c r="N22" s="8">
        <v>2013</v>
      </c>
    </row>
    <row r="23" spans="1:14" s="4" customFormat="1" x14ac:dyDescent="0.2">
      <c r="A23" s="4" t="s">
        <v>132</v>
      </c>
      <c r="B23" s="5">
        <v>860</v>
      </c>
      <c r="C23" s="5">
        <v>125</v>
      </c>
      <c r="D23" s="5">
        <v>2600</v>
      </c>
      <c r="E23" s="4" t="s">
        <v>133</v>
      </c>
      <c r="F23" s="5">
        <v>4726</v>
      </c>
      <c r="G23" s="5">
        <v>1056</v>
      </c>
      <c r="H23" s="12">
        <v>6780</v>
      </c>
      <c r="I23" s="5"/>
      <c r="J23" s="5"/>
      <c r="K23" s="5"/>
      <c r="L23" s="4" t="s">
        <v>134</v>
      </c>
      <c r="M23" s="4">
        <v>19</v>
      </c>
      <c r="N23" s="8" t="s">
        <v>627</v>
      </c>
    </row>
    <row r="24" spans="1:14" s="4" customFormat="1" x14ac:dyDescent="0.2">
      <c r="A24" s="4" t="s">
        <v>135</v>
      </c>
      <c r="C24" s="5"/>
      <c r="D24" s="5"/>
      <c r="E24" s="4" t="s">
        <v>24</v>
      </c>
      <c r="F24" s="5">
        <v>4000</v>
      </c>
      <c r="I24" s="7"/>
      <c r="J24" s="7"/>
      <c r="K24" s="7"/>
      <c r="L24" s="4" t="s">
        <v>81</v>
      </c>
      <c r="M24" s="4">
        <v>2</v>
      </c>
      <c r="N24" s="8">
        <v>2013</v>
      </c>
    </row>
    <row r="25" spans="1:14" s="4" customFormat="1" x14ac:dyDescent="0.2">
      <c r="A25" s="4" t="s">
        <v>136</v>
      </c>
      <c r="C25" s="5"/>
      <c r="D25" s="6"/>
      <c r="E25" s="4" t="s">
        <v>137</v>
      </c>
      <c r="F25" s="5">
        <v>25500</v>
      </c>
      <c r="G25" s="5">
        <v>22772</v>
      </c>
      <c r="H25" s="5">
        <v>28300</v>
      </c>
      <c r="I25" s="7"/>
      <c r="J25" s="7"/>
      <c r="K25" s="7"/>
      <c r="L25" s="4" t="s">
        <v>62</v>
      </c>
      <c r="N25" s="8" t="s">
        <v>56</v>
      </c>
    </row>
    <row r="26" spans="1:14" s="4" customFormat="1" x14ac:dyDescent="0.2">
      <c r="A26" s="4" t="s">
        <v>138</v>
      </c>
      <c r="B26" s="5">
        <v>250000</v>
      </c>
      <c r="C26" s="5"/>
      <c r="D26" s="5"/>
      <c r="E26" s="4" t="s">
        <v>24</v>
      </c>
      <c r="F26" s="5"/>
      <c r="G26" s="5"/>
      <c r="H26" s="5"/>
      <c r="I26" s="7"/>
      <c r="J26" s="7"/>
      <c r="K26" s="7"/>
      <c r="L26" s="4" t="s">
        <v>46</v>
      </c>
      <c r="N26" s="8">
        <v>2011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0" zoomScaleNormal="80" workbookViewId="0">
      <selection activeCell="A2" sqref="A2:XFD21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139</v>
      </c>
      <c r="B2" s="5">
        <v>1.5</v>
      </c>
      <c r="C2" s="5"/>
      <c r="D2" s="5"/>
      <c r="E2" s="4" t="s">
        <v>28</v>
      </c>
      <c r="F2" s="5"/>
      <c r="I2" s="7"/>
      <c r="J2" s="7"/>
      <c r="K2" s="7"/>
      <c r="L2" s="4" t="s">
        <v>79</v>
      </c>
      <c r="M2" s="4">
        <v>1</v>
      </c>
      <c r="N2" s="8">
        <v>2015</v>
      </c>
    </row>
    <row r="3" spans="1:14" s="4" customFormat="1" x14ac:dyDescent="0.2">
      <c r="A3" s="4" t="s">
        <v>140</v>
      </c>
      <c r="B3" s="5">
        <v>0.18</v>
      </c>
      <c r="C3" s="5">
        <v>0.1</v>
      </c>
      <c r="D3" s="5">
        <v>0.25</v>
      </c>
      <c r="E3" s="4" t="s">
        <v>28</v>
      </c>
      <c r="F3" s="5"/>
      <c r="I3" s="7"/>
      <c r="J3" s="7"/>
      <c r="K3" s="7"/>
      <c r="L3" s="4" t="s">
        <v>141</v>
      </c>
      <c r="M3" s="4">
        <v>4</v>
      </c>
      <c r="N3" s="8" t="s">
        <v>142</v>
      </c>
    </row>
    <row r="4" spans="1:14" s="4" customFormat="1" x14ac:dyDescent="0.2">
      <c r="A4" s="4" t="s">
        <v>143</v>
      </c>
      <c r="C4" s="5"/>
      <c r="D4" s="5"/>
      <c r="E4" s="4" t="s">
        <v>24</v>
      </c>
      <c r="F4" s="5">
        <v>928</v>
      </c>
      <c r="G4" s="12">
        <v>650</v>
      </c>
      <c r="H4" s="12">
        <v>1020</v>
      </c>
      <c r="I4" s="7"/>
      <c r="J4" s="7"/>
      <c r="K4" s="7"/>
      <c r="L4" s="4" t="s">
        <v>144</v>
      </c>
      <c r="M4" s="4">
        <v>4</v>
      </c>
      <c r="N4" s="8" t="s">
        <v>20</v>
      </c>
    </row>
    <row r="5" spans="1:14" s="4" customFormat="1" x14ac:dyDescent="0.2">
      <c r="A5" s="4" t="s">
        <v>145</v>
      </c>
      <c r="B5" s="5">
        <v>0.43</v>
      </c>
      <c r="C5" s="5">
        <v>0.35</v>
      </c>
      <c r="D5" s="5">
        <v>0.5</v>
      </c>
      <c r="E5" s="4" t="s">
        <v>28</v>
      </c>
      <c r="F5" s="5"/>
      <c r="I5" s="7"/>
      <c r="J5" s="7"/>
      <c r="K5" s="7"/>
      <c r="L5" s="4" t="s">
        <v>146</v>
      </c>
      <c r="M5" s="4">
        <v>2</v>
      </c>
      <c r="N5" s="8" t="s">
        <v>147</v>
      </c>
    </row>
    <row r="6" spans="1:14" s="4" customFormat="1" x14ac:dyDescent="0.2">
      <c r="A6" s="4" t="s">
        <v>148</v>
      </c>
      <c r="E6" s="4" t="s">
        <v>65</v>
      </c>
      <c r="F6" s="5">
        <v>275</v>
      </c>
      <c r="G6" s="5">
        <v>200</v>
      </c>
      <c r="H6" s="5">
        <v>500</v>
      </c>
      <c r="I6" s="7"/>
      <c r="J6" s="7"/>
      <c r="K6" s="7"/>
      <c r="L6" s="4" t="s">
        <v>149</v>
      </c>
      <c r="M6" s="4">
        <v>3</v>
      </c>
      <c r="N6" s="8" t="s">
        <v>117</v>
      </c>
    </row>
    <row r="7" spans="1:14" s="4" customFormat="1" x14ac:dyDescent="0.2">
      <c r="A7" s="4" t="s">
        <v>150</v>
      </c>
      <c r="B7" s="5">
        <v>1</v>
      </c>
      <c r="C7" s="5"/>
      <c r="D7" s="5"/>
      <c r="E7" s="4" t="s">
        <v>28</v>
      </c>
      <c r="G7" s="5"/>
      <c r="H7" s="5"/>
      <c r="I7" s="7"/>
      <c r="J7" s="7"/>
      <c r="K7" s="7"/>
      <c r="L7" s="4" t="s">
        <v>129</v>
      </c>
      <c r="M7" s="4">
        <v>1</v>
      </c>
      <c r="N7" s="8">
        <v>2013</v>
      </c>
    </row>
    <row r="8" spans="1:14" s="4" customFormat="1" x14ac:dyDescent="0.2">
      <c r="A8" s="4" t="s">
        <v>151</v>
      </c>
      <c r="B8" s="5">
        <v>100</v>
      </c>
      <c r="C8" s="5"/>
      <c r="D8" s="5"/>
      <c r="E8" s="4" t="s">
        <v>152</v>
      </c>
      <c r="F8" s="5">
        <v>60</v>
      </c>
      <c r="I8" s="7"/>
      <c r="J8" s="7"/>
      <c r="K8" s="7"/>
      <c r="L8" s="4" t="s">
        <v>153</v>
      </c>
      <c r="M8" s="4">
        <v>2</v>
      </c>
      <c r="N8" s="8" t="s">
        <v>142</v>
      </c>
    </row>
    <row r="9" spans="1:14" s="4" customFormat="1" x14ac:dyDescent="0.2">
      <c r="A9" s="4" t="s">
        <v>154</v>
      </c>
      <c r="B9" s="5"/>
      <c r="C9" s="6"/>
      <c r="D9" s="6"/>
      <c r="E9" s="4" t="s">
        <v>155</v>
      </c>
      <c r="F9" s="5"/>
      <c r="I9" s="7">
        <v>10</v>
      </c>
      <c r="J9" s="7"/>
      <c r="K9" s="7"/>
      <c r="L9" s="4" t="s">
        <v>156</v>
      </c>
      <c r="M9" s="4">
        <v>1</v>
      </c>
      <c r="N9" s="8">
        <v>2014</v>
      </c>
    </row>
    <row r="10" spans="1:14" s="4" customFormat="1" x14ac:dyDescent="0.2">
      <c r="A10" s="4" t="s">
        <v>157</v>
      </c>
      <c r="B10" s="5"/>
      <c r="C10" s="5">
        <v>500</v>
      </c>
      <c r="D10" s="5">
        <v>5000</v>
      </c>
      <c r="E10" s="4" t="s">
        <v>158</v>
      </c>
      <c r="F10" s="5"/>
      <c r="I10" s="7"/>
      <c r="J10" s="7"/>
      <c r="K10" s="7"/>
      <c r="L10" s="4" t="s">
        <v>159</v>
      </c>
      <c r="M10" s="4">
        <v>2</v>
      </c>
      <c r="N10" s="8" t="s">
        <v>56</v>
      </c>
    </row>
    <row r="11" spans="1:14" s="4" customFormat="1" x14ac:dyDescent="0.2">
      <c r="A11" s="4" t="s">
        <v>160</v>
      </c>
      <c r="B11" s="5"/>
      <c r="C11" s="5"/>
      <c r="D11" s="5"/>
      <c r="E11" s="4" t="s">
        <v>78</v>
      </c>
      <c r="F11" s="5"/>
      <c r="G11" s="5">
        <v>300</v>
      </c>
      <c r="H11" s="5">
        <v>500</v>
      </c>
      <c r="I11" s="7"/>
      <c r="J11" s="7"/>
      <c r="K11" s="7"/>
      <c r="L11" s="4" t="s">
        <v>161</v>
      </c>
      <c r="M11" s="4">
        <v>1</v>
      </c>
      <c r="N11" s="8">
        <v>2008</v>
      </c>
    </row>
    <row r="12" spans="1:14" s="4" customFormat="1" x14ac:dyDescent="0.2">
      <c r="A12" s="4" t="s">
        <v>162</v>
      </c>
      <c r="E12" s="4" t="s">
        <v>24</v>
      </c>
      <c r="F12" s="5">
        <v>7707</v>
      </c>
      <c r="G12" s="5">
        <v>1000</v>
      </c>
      <c r="H12" s="5">
        <v>14000</v>
      </c>
      <c r="I12" s="7"/>
      <c r="J12" s="7"/>
      <c r="K12" s="7"/>
      <c r="L12" s="4" t="s">
        <v>163</v>
      </c>
      <c r="M12" s="4">
        <v>5</v>
      </c>
      <c r="N12" s="8">
        <v>2011</v>
      </c>
    </row>
    <row r="13" spans="1:14" s="4" customFormat="1" x14ac:dyDescent="0.2">
      <c r="A13" s="4" t="s">
        <v>164</v>
      </c>
      <c r="B13" s="5">
        <v>4.33</v>
      </c>
      <c r="C13" s="12">
        <v>3</v>
      </c>
      <c r="D13" s="12">
        <v>6.5</v>
      </c>
      <c r="E13" s="4" t="s">
        <v>115</v>
      </c>
      <c r="F13" s="12">
        <v>167</v>
      </c>
      <c r="G13" s="5">
        <v>100</v>
      </c>
      <c r="H13" s="5">
        <v>200</v>
      </c>
      <c r="I13" s="7"/>
      <c r="J13" s="7"/>
      <c r="K13" s="7"/>
      <c r="L13" s="4" t="s">
        <v>165</v>
      </c>
      <c r="M13" s="4">
        <v>4</v>
      </c>
      <c r="N13" s="15" t="s">
        <v>166</v>
      </c>
    </row>
    <row r="14" spans="1:14" s="4" customFormat="1" x14ac:dyDescent="0.2">
      <c r="A14" s="4" t="s">
        <v>167</v>
      </c>
      <c r="B14" s="5"/>
      <c r="C14" s="5"/>
      <c r="D14" s="5"/>
      <c r="E14" s="4" t="s">
        <v>18</v>
      </c>
      <c r="F14" s="5"/>
      <c r="G14" s="5">
        <v>3000</v>
      </c>
      <c r="H14" s="5">
        <v>5000</v>
      </c>
      <c r="I14" s="7"/>
      <c r="J14" s="7"/>
      <c r="K14" s="7"/>
      <c r="L14" s="4" t="s">
        <v>60</v>
      </c>
      <c r="M14" s="4">
        <v>1</v>
      </c>
      <c r="N14" s="8">
        <v>2009</v>
      </c>
    </row>
    <row r="15" spans="1:14" s="4" customFormat="1" x14ac:dyDescent="0.2">
      <c r="A15" s="4" t="s">
        <v>168</v>
      </c>
      <c r="B15" s="5">
        <v>5.1100000000000003</v>
      </c>
      <c r="C15" s="5">
        <v>1.56</v>
      </c>
      <c r="D15" s="5">
        <v>9.86</v>
      </c>
      <c r="E15" s="4" t="s">
        <v>115</v>
      </c>
      <c r="F15" s="5"/>
      <c r="I15" s="7"/>
      <c r="J15" s="7"/>
      <c r="K15" s="7"/>
      <c r="L15" s="4" t="s">
        <v>169</v>
      </c>
      <c r="M15" s="4">
        <v>3</v>
      </c>
      <c r="N15" s="9">
        <v>2008</v>
      </c>
    </row>
    <row r="16" spans="1:14" s="4" customFormat="1" x14ac:dyDescent="0.2">
      <c r="A16" s="4" t="s">
        <v>170</v>
      </c>
      <c r="B16" s="5"/>
      <c r="C16" s="5"/>
      <c r="D16" s="5"/>
      <c r="E16" s="4" t="s">
        <v>171</v>
      </c>
      <c r="F16" s="5"/>
      <c r="G16" s="5">
        <v>24</v>
      </c>
      <c r="H16" s="5">
        <v>38</v>
      </c>
      <c r="I16" s="7"/>
      <c r="J16" s="7"/>
      <c r="K16" s="7"/>
      <c r="L16" s="4" t="s">
        <v>60</v>
      </c>
      <c r="M16" s="4">
        <v>1</v>
      </c>
      <c r="N16" s="8">
        <v>2008</v>
      </c>
    </row>
    <row r="17" spans="1:14" s="4" customFormat="1" x14ac:dyDescent="0.2">
      <c r="A17" s="4" t="s">
        <v>172</v>
      </c>
      <c r="B17" s="5"/>
      <c r="C17" s="5"/>
      <c r="D17" s="5"/>
      <c r="E17" s="4" t="s">
        <v>171</v>
      </c>
      <c r="F17" s="5"/>
      <c r="G17" s="5">
        <v>2</v>
      </c>
      <c r="H17" s="5">
        <v>9</v>
      </c>
      <c r="I17" s="7"/>
      <c r="J17" s="7"/>
      <c r="K17" s="7"/>
      <c r="L17" s="4" t="s">
        <v>60</v>
      </c>
      <c r="M17" s="4">
        <v>1</v>
      </c>
      <c r="N17" s="8">
        <v>2008</v>
      </c>
    </row>
    <row r="18" spans="1:14" s="4" customFormat="1" x14ac:dyDescent="0.2">
      <c r="A18" s="4" t="s">
        <v>173</v>
      </c>
      <c r="B18" s="5">
        <v>50</v>
      </c>
      <c r="C18" s="5"/>
      <c r="D18" s="6"/>
      <c r="E18" s="4" t="s">
        <v>174</v>
      </c>
      <c r="F18" s="5">
        <v>213</v>
      </c>
      <c r="G18" s="12">
        <v>200</v>
      </c>
      <c r="H18" s="12">
        <v>225</v>
      </c>
      <c r="I18" s="7"/>
      <c r="J18" s="7"/>
      <c r="K18" s="7"/>
      <c r="L18" s="4" t="s">
        <v>175</v>
      </c>
      <c r="M18" s="4">
        <v>2</v>
      </c>
      <c r="N18" s="8" t="s">
        <v>93</v>
      </c>
    </row>
    <row r="19" spans="1:14" s="4" customFormat="1" x14ac:dyDescent="0.2">
      <c r="A19" s="4" t="s">
        <v>176</v>
      </c>
      <c r="E19" s="4" t="s">
        <v>115</v>
      </c>
      <c r="F19" s="5">
        <v>10</v>
      </c>
      <c r="G19" s="5"/>
      <c r="H19" s="5"/>
      <c r="I19" s="7"/>
      <c r="J19" s="7"/>
      <c r="K19" s="7"/>
      <c r="L19" s="4" t="s">
        <v>79</v>
      </c>
      <c r="M19" s="4">
        <v>1</v>
      </c>
      <c r="N19" s="8">
        <v>2015</v>
      </c>
    </row>
    <row r="20" spans="1:14" s="4" customFormat="1" x14ac:dyDescent="0.2">
      <c r="A20" s="4" t="s">
        <v>177</v>
      </c>
      <c r="C20" s="5"/>
      <c r="D20" s="5"/>
      <c r="E20" s="4" t="s">
        <v>28</v>
      </c>
      <c r="F20" s="5">
        <v>0.48</v>
      </c>
      <c r="G20" s="5">
        <v>0.2</v>
      </c>
      <c r="H20" s="5">
        <v>0.75</v>
      </c>
      <c r="I20" s="7"/>
      <c r="J20" s="7"/>
      <c r="K20" s="7"/>
      <c r="L20" s="4" t="s">
        <v>129</v>
      </c>
      <c r="M20" s="4">
        <v>2</v>
      </c>
      <c r="N20" s="8">
        <v>2013</v>
      </c>
    </row>
    <row r="21" spans="1:14" s="4" customFormat="1" x14ac:dyDescent="0.2">
      <c r="A21" s="4" t="s">
        <v>178</v>
      </c>
      <c r="B21" s="12">
        <v>5.5</v>
      </c>
      <c r="C21" s="5">
        <v>4</v>
      </c>
      <c r="D21" s="5">
        <v>7</v>
      </c>
      <c r="E21" s="4" t="s">
        <v>179</v>
      </c>
      <c r="F21" s="5">
        <v>323</v>
      </c>
      <c r="G21" s="12">
        <v>250</v>
      </c>
      <c r="H21" s="12">
        <v>360</v>
      </c>
      <c r="I21" s="7"/>
      <c r="J21" s="7"/>
      <c r="K21" s="7"/>
      <c r="L21" s="4" t="s">
        <v>43</v>
      </c>
      <c r="M21" s="4">
        <v>4</v>
      </c>
      <c r="N21" s="8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80" zoomScaleNormal="80" workbookViewId="0">
      <selection activeCell="A2" sqref="A2:XFD11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180</v>
      </c>
      <c r="B2" s="5"/>
      <c r="C2" s="5"/>
      <c r="D2" s="5"/>
      <c r="F2" s="7">
        <v>25000</v>
      </c>
      <c r="G2" s="6"/>
      <c r="H2" s="6"/>
      <c r="I2" s="5"/>
      <c r="J2" s="5"/>
      <c r="K2" s="5"/>
      <c r="L2" s="4" t="s">
        <v>181</v>
      </c>
      <c r="M2" s="4">
        <v>1</v>
      </c>
      <c r="N2" s="8">
        <v>2014</v>
      </c>
    </row>
    <row r="3" spans="1:14" s="4" customFormat="1" x14ac:dyDescent="0.2">
      <c r="A3" s="4" t="s">
        <v>182</v>
      </c>
      <c r="B3" s="5"/>
      <c r="E3" s="4" t="s">
        <v>183</v>
      </c>
      <c r="F3" s="5">
        <v>2000</v>
      </c>
      <c r="G3" s="6">
        <v>3000</v>
      </c>
      <c r="I3" s="7"/>
      <c r="J3" s="7"/>
      <c r="K3" s="7"/>
      <c r="L3" s="4" t="s">
        <v>62</v>
      </c>
      <c r="M3" s="4">
        <v>1</v>
      </c>
      <c r="N3" s="8" t="s">
        <v>56</v>
      </c>
    </row>
    <row r="4" spans="1:14" s="4" customFormat="1" x14ac:dyDescent="0.2">
      <c r="A4" s="16" t="s">
        <v>184</v>
      </c>
      <c r="B4" s="16"/>
      <c r="C4" s="17"/>
      <c r="D4" s="17"/>
      <c r="E4" s="16" t="s">
        <v>24</v>
      </c>
      <c r="F4" s="17">
        <v>114500</v>
      </c>
      <c r="G4" s="17">
        <v>76000</v>
      </c>
      <c r="H4" s="17">
        <v>153000</v>
      </c>
      <c r="I4" s="7">
        <v>14850</v>
      </c>
      <c r="J4" s="7">
        <v>9300</v>
      </c>
      <c r="K4" s="7">
        <v>20400</v>
      </c>
      <c r="L4" s="16" t="s">
        <v>185</v>
      </c>
      <c r="M4" s="16">
        <v>2</v>
      </c>
      <c r="N4" s="15" t="s">
        <v>628</v>
      </c>
    </row>
    <row r="5" spans="1:14" s="4" customFormat="1" x14ac:dyDescent="0.2">
      <c r="A5" s="4" t="s">
        <v>186</v>
      </c>
      <c r="C5" s="5"/>
      <c r="D5" s="6"/>
      <c r="E5" s="4" t="s">
        <v>56</v>
      </c>
      <c r="F5" s="5">
        <v>600</v>
      </c>
      <c r="I5" s="7"/>
      <c r="J5" s="7"/>
      <c r="K5" s="7"/>
      <c r="L5" s="4" t="s">
        <v>40</v>
      </c>
      <c r="M5" s="4">
        <v>1</v>
      </c>
      <c r="N5" s="8">
        <v>2013</v>
      </c>
    </row>
    <row r="6" spans="1:14" s="4" customFormat="1" x14ac:dyDescent="0.2">
      <c r="A6" s="4" t="s">
        <v>187</v>
      </c>
      <c r="B6" s="12">
        <v>7675</v>
      </c>
      <c r="C6" s="5">
        <v>100</v>
      </c>
      <c r="D6" s="5">
        <v>10200</v>
      </c>
      <c r="E6" s="4" t="s">
        <v>188</v>
      </c>
      <c r="F6" s="5">
        <v>75800</v>
      </c>
      <c r="G6" s="12">
        <v>20000</v>
      </c>
      <c r="H6" s="5">
        <v>436500</v>
      </c>
      <c r="I6" s="7">
        <v>3060</v>
      </c>
      <c r="J6" s="7">
        <v>2300</v>
      </c>
      <c r="K6" s="7">
        <v>5600</v>
      </c>
      <c r="L6" s="4" t="s">
        <v>189</v>
      </c>
      <c r="M6" s="4">
        <v>13</v>
      </c>
      <c r="N6" s="8" t="s">
        <v>87</v>
      </c>
    </row>
    <row r="7" spans="1:14" s="4" customFormat="1" x14ac:dyDescent="0.2">
      <c r="A7" s="4" t="s">
        <v>190</v>
      </c>
      <c r="B7" s="12">
        <v>1300</v>
      </c>
      <c r="C7" s="5">
        <v>1050</v>
      </c>
      <c r="D7" s="6">
        <v>1650</v>
      </c>
      <c r="E7" s="4" t="s">
        <v>183</v>
      </c>
      <c r="F7" s="5">
        <v>960</v>
      </c>
      <c r="G7" s="12">
        <v>400</v>
      </c>
      <c r="H7" s="12">
        <v>2018</v>
      </c>
      <c r="I7" s="7">
        <v>1415</v>
      </c>
      <c r="J7" s="7">
        <v>1120</v>
      </c>
      <c r="K7" s="7">
        <v>1710</v>
      </c>
      <c r="L7" s="4" t="s">
        <v>191</v>
      </c>
      <c r="M7" s="4">
        <v>5</v>
      </c>
      <c r="N7" s="8" t="s">
        <v>127</v>
      </c>
    </row>
    <row r="8" spans="1:14" s="4" customFormat="1" x14ac:dyDescent="0.2">
      <c r="A8" s="4" t="s">
        <v>192</v>
      </c>
      <c r="B8" s="5"/>
      <c r="C8" s="6"/>
      <c r="D8" s="6"/>
      <c r="E8" s="4" t="s">
        <v>193</v>
      </c>
      <c r="F8" s="5"/>
      <c r="I8" s="7">
        <v>270</v>
      </c>
      <c r="J8" s="7"/>
      <c r="K8" s="7"/>
      <c r="L8" s="4" t="s">
        <v>156</v>
      </c>
      <c r="M8" s="4">
        <v>1</v>
      </c>
      <c r="N8" s="8">
        <v>2014</v>
      </c>
    </row>
    <row r="9" spans="1:14" s="4" customFormat="1" x14ac:dyDescent="0.2">
      <c r="A9" s="4" t="s">
        <v>194</v>
      </c>
      <c r="B9" s="5"/>
      <c r="C9" s="5"/>
      <c r="D9" s="5"/>
      <c r="E9" s="4" t="s">
        <v>28</v>
      </c>
      <c r="F9" s="5">
        <v>40</v>
      </c>
      <c r="G9" s="5"/>
      <c r="H9" s="6"/>
      <c r="I9" s="7"/>
      <c r="J9" s="7"/>
      <c r="K9" s="7"/>
      <c r="L9" s="4" t="s">
        <v>195</v>
      </c>
      <c r="M9" s="4">
        <v>1</v>
      </c>
      <c r="N9" s="8">
        <v>2015</v>
      </c>
    </row>
    <row r="10" spans="1:14" s="4" customFormat="1" x14ac:dyDescent="0.2">
      <c r="A10" s="4" t="s">
        <v>196</v>
      </c>
      <c r="B10" s="5">
        <v>435</v>
      </c>
      <c r="C10" s="5">
        <v>160</v>
      </c>
      <c r="D10" s="5">
        <v>975</v>
      </c>
      <c r="E10" s="4" t="s">
        <v>197</v>
      </c>
      <c r="F10" s="5">
        <v>90745</v>
      </c>
      <c r="G10" s="5">
        <v>1600</v>
      </c>
      <c r="H10" s="5">
        <f>55/0.000189394</f>
        <v>290399.90707202972</v>
      </c>
      <c r="I10" s="7">
        <v>150</v>
      </c>
      <c r="J10" s="7">
        <v>100</v>
      </c>
      <c r="K10" s="7">
        <v>200</v>
      </c>
      <c r="L10" s="4" t="s">
        <v>198</v>
      </c>
      <c r="M10" s="4">
        <v>13</v>
      </c>
      <c r="N10" s="8" t="s">
        <v>199</v>
      </c>
    </row>
    <row r="11" spans="1:14" s="4" customFormat="1" x14ac:dyDescent="0.2">
      <c r="A11" s="4" t="s">
        <v>200</v>
      </c>
      <c r="B11" s="5"/>
      <c r="C11" s="5"/>
      <c r="D11" s="5"/>
      <c r="E11" s="4" t="s">
        <v>78</v>
      </c>
      <c r="F11" s="5">
        <v>25482</v>
      </c>
      <c r="G11" s="5">
        <v>21780</v>
      </c>
      <c r="H11" s="5">
        <v>29184</v>
      </c>
      <c r="I11" s="7">
        <v>761.34</v>
      </c>
      <c r="J11" s="7">
        <v>623.12</v>
      </c>
      <c r="K11" s="7">
        <v>899.56</v>
      </c>
      <c r="L11" s="4" t="s">
        <v>201</v>
      </c>
      <c r="M11" s="4">
        <v>2</v>
      </c>
      <c r="N11" s="8">
        <v>2009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0" zoomScaleNormal="80" workbookViewId="0">
      <selection activeCell="A2" sqref="A2:XFD9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8</v>
      </c>
      <c r="M1" s="1" t="s">
        <v>9</v>
      </c>
      <c r="N1" s="1" t="s">
        <v>10</v>
      </c>
    </row>
    <row r="2" spans="1:14" s="4" customFormat="1" x14ac:dyDescent="0.2">
      <c r="A2" s="4" t="s">
        <v>202</v>
      </c>
      <c r="B2" s="7"/>
      <c r="C2" s="6"/>
      <c r="D2" s="6"/>
      <c r="E2" s="4" t="s">
        <v>203</v>
      </c>
      <c r="F2" s="7">
        <v>9450000</v>
      </c>
      <c r="G2" s="5"/>
      <c r="H2" s="5"/>
      <c r="I2" s="5"/>
      <c r="J2" s="5"/>
      <c r="K2" s="5"/>
      <c r="L2" s="4" t="s">
        <v>204</v>
      </c>
      <c r="M2" s="4">
        <v>1</v>
      </c>
      <c r="N2" s="8">
        <v>2014</v>
      </c>
    </row>
    <row r="3" spans="1:14" s="4" customFormat="1" x14ac:dyDescent="0.2">
      <c r="A3" s="4" t="s">
        <v>205</v>
      </c>
      <c r="C3" s="5"/>
      <c r="D3" s="6"/>
      <c r="E3" s="4" t="s">
        <v>203</v>
      </c>
      <c r="F3" s="5">
        <v>4855830</v>
      </c>
      <c r="G3" s="7">
        <v>50000</v>
      </c>
      <c r="H3" s="5">
        <v>32687805</v>
      </c>
      <c r="I3" s="7">
        <v>30600</v>
      </c>
      <c r="J3" s="7">
        <v>8800</v>
      </c>
      <c r="K3" s="7">
        <v>51200</v>
      </c>
      <c r="L3" s="4" t="s">
        <v>206</v>
      </c>
      <c r="M3" s="4">
        <v>7</v>
      </c>
      <c r="N3" s="8" t="s">
        <v>629</v>
      </c>
    </row>
    <row r="4" spans="1:14" s="4" customFormat="1" x14ac:dyDescent="0.2">
      <c r="A4" s="4" t="s">
        <v>207</v>
      </c>
      <c r="C4" s="5"/>
      <c r="D4" s="6"/>
      <c r="E4" s="4" t="s">
        <v>203</v>
      </c>
      <c r="F4" s="5">
        <v>4429654</v>
      </c>
      <c r="G4" s="17">
        <v>50000</v>
      </c>
      <c r="H4" s="5">
        <v>17064616</v>
      </c>
      <c r="I4" s="7">
        <v>19000</v>
      </c>
      <c r="J4" s="7">
        <v>12100</v>
      </c>
      <c r="K4" s="7">
        <v>25700</v>
      </c>
      <c r="L4" s="4" t="s">
        <v>206</v>
      </c>
      <c r="M4" s="4">
        <v>4</v>
      </c>
      <c r="N4" s="8" t="s">
        <v>629</v>
      </c>
    </row>
    <row r="5" spans="1:14" s="4" customFormat="1" x14ac:dyDescent="0.2">
      <c r="A5" s="4" t="s">
        <v>208</v>
      </c>
      <c r="B5" s="5"/>
      <c r="C5" s="6"/>
      <c r="D5" s="6"/>
      <c r="E5" s="4" t="s">
        <v>203</v>
      </c>
      <c r="F5" s="5">
        <v>12616667</v>
      </c>
      <c r="G5" s="7">
        <v>5850000</v>
      </c>
      <c r="H5" s="5">
        <v>22000000</v>
      </c>
      <c r="I5" s="7">
        <v>30575</v>
      </c>
      <c r="J5" s="7">
        <v>1000</v>
      </c>
      <c r="K5" s="7">
        <v>52700</v>
      </c>
      <c r="L5" s="4" t="s">
        <v>209</v>
      </c>
      <c r="M5" s="4">
        <v>7</v>
      </c>
      <c r="N5" s="8" t="s">
        <v>630</v>
      </c>
    </row>
    <row r="6" spans="1:14" s="4" customFormat="1" x14ac:dyDescent="0.2">
      <c r="A6" s="4" t="s">
        <v>211</v>
      </c>
      <c r="C6" s="5"/>
      <c r="D6" s="6"/>
      <c r="E6" s="4" t="s">
        <v>203</v>
      </c>
      <c r="F6" s="5">
        <v>19832201.629999999</v>
      </c>
      <c r="I6" s="7"/>
      <c r="J6" s="7"/>
      <c r="K6" s="7"/>
      <c r="L6" s="4" t="s">
        <v>40</v>
      </c>
      <c r="M6" s="4">
        <v>1</v>
      </c>
      <c r="N6" s="8">
        <v>2014</v>
      </c>
    </row>
    <row r="7" spans="1:14" s="4" customFormat="1" x14ac:dyDescent="0.2">
      <c r="A7" s="4" t="s">
        <v>212</v>
      </c>
      <c r="C7" s="5"/>
      <c r="D7" s="6"/>
      <c r="E7" s="4" t="s">
        <v>203</v>
      </c>
      <c r="F7" s="5">
        <v>17090916</v>
      </c>
      <c r="I7" s="7"/>
      <c r="J7" s="7"/>
      <c r="K7" s="7"/>
      <c r="L7" s="4" t="s">
        <v>40</v>
      </c>
      <c r="M7" s="4">
        <v>1</v>
      </c>
      <c r="N7" s="8">
        <v>2014</v>
      </c>
    </row>
    <row r="8" spans="1:14" s="4" customFormat="1" x14ac:dyDescent="0.2">
      <c r="A8" s="4" t="s">
        <v>213</v>
      </c>
      <c r="B8" s="5"/>
      <c r="C8" s="5"/>
      <c r="D8" s="5"/>
      <c r="E8" s="4" t="s">
        <v>203</v>
      </c>
      <c r="F8" s="5">
        <v>1853150.8</v>
      </c>
      <c r="G8" s="5"/>
      <c r="H8" s="5"/>
      <c r="I8" s="7"/>
      <c r="J8" s="7"/>
      <c r="K8" s="7"/>
      <c r="L8" s="4" t="s">
        <v>46</v>
      </c>
      <c r="M8" s="4">
        <v>1</v>
      </c>
      <c r="N8" s="8">
        <v>2014</v>
      </c>
    </row>
    <row r="9" spans="1:14" s="4" customFormat="1" x14ac:dyDescent="0.2">
      <c r="A9" s="4" t="s">
        <v>214</v>
      </c>
      <c r="E9" s="4" t="s">
        <v>215</v>
      </c>
      <c r="F9" s="5">
        <v>46600</v>
      </c>
      <c r="G9" s="5"/>
      <c r="H9" s="5"/>
      <c r="I9" s="7"/>
      <c r="J9" s="7"/>
      <c r="K9" s="7"/>
      <c r="L9" s="10" t="s">
        <v>66</v>
      </c>
      <c r="M9" s="10">
        <v>1</v>
      </c>
      <c r="N9" s="8">
        <v>2014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:XFD21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216</v>
      </c>
      <c r="C2" s="5"/>
      <c r="D2" s="5"/>
      <c r="E2" s="4" t="s">
        <v>113</v>
      </c>
      <c r="F2" s="5">
        <v>210000</v>
      </c>
      <c r="I2" s="7"/>
      <c r="J2" s="7"/>
      <c r="K2" s="7"/>
      <c r="L2" s="4" t="s">
        <v>217</v>
      </c>
      <c r="M2" s="4">
        <v>1</v>
      </c>
      <c r="N2" s="8" t="s">
        <v>210</v>
      </c>
    </row>
    <row r="3" spans="1:14" s="4" customFormat="1" x14ac:dyDescent="0.2">
      <c r="A3" s="4" t="s">
        <v>218</v>
      </c>
      <c r="B3" s="5">
        <v>12000</v>
      </c>
      <c r="C3" s="5">
        <v>3000</v>
      </c>
      <c r="D3" s="5">
        <v>20000</v>
      </c>
      <c r="E3" s="4" t="s">
        <v>219</v>
      </c>
      <c r="F3" s="5">
        <v>11600</v>
      </c>
      <c r="G3" s="5">
        <v>6000</v>
      </c>
      <c r="H3" s="5">
        <v>30000</v>
      </c>
      <c r="I3" s="7"/>
      <c r="J3" s="7"/>
      <c r="K3" s="7"/>
      <c r="L3" s="4" t="s">
        <v>220</v>
      </c>
      <c r="M3" s="4">
        <v>8</v>
      </c>
      <c r="N3" s="8" t="s">
        <v>221</v>
      </c>
    </row>
    <row r="4" spans="1:14" s="4" customFormat="1" x14ac:dyDescent="0.2">
      <c r="A4" s="4" t="s">
        <v>222</v>
      </c>
      <c r="B4" s="5">
        <v>1467500</v>
      </c>
      <c r="C4" s="5">
        <v>3500</v>
      </c>
      <c r="D4" s="5">
        <v>2100000</v>
      </c>
      <c r="E4" s="4" t="s">
        <v>223</v>
      </c>
      <c r="F4" s="5">
        <v>720000</v>
      </c>
      <c r="G4" s="5">
        <v>7500</v>
      </c>
      <c r="H4" s="5">
        <v>4200000</v>
      </c>
      <c r="I4" s="5"/>
      <c r="J4" s="5"/>
      <c r="K4" s="5"/>
      <c r="L4" s="4" t="s">
        <v>224</v>
      </c>
      <c r="M4" s="4">
        <v>32</v>
      </c>
      <c r="N4" s="8" t="s">
        <v>199</v>
      </c>
    </row>
    <row r="5" spans="1:14" s="4" customFormat="1" x14ac:dyDescent="0.2">
      <c r="A5" s="4" t="s">
        <v>225</v>
      </c>
      <c r="B5" s="5">
        <v>22300</v>
      </c>
      <c r="C5" s="5">
        <v>3500</v>
      </c>
      <c r="D5" s="5">
        <v>50000</v>
      </c>
      <c r="E5" s="4" t="s">
        <v>226</v>
      </c>
      <c r="F5" s="5">
        <v>15300</v>
      </c>
      <c r="G5" s="5">
        <v>3500</v>
      </c>
      <c r="H5" s="5">
        <v>75000</v>
      </c>
      <c r="I5" s="5"/>
      <c r="J5" s="5"/>
      <c r="K5" s="5"/>
      <c r="L5" s="4" t="s">
        <v>227</v>
      </c>
      <c r="M5" s="4">
        <v>18</v>
      </c>
      <c r="N5" s="8" t="s">
        <v>228</v>
      </c>
    </row>
    <row r="6" spans="1:14" s="4" customFormat="1" x14ac:dyDescent="0.2">
      <c r="A6" s="4" t="s">
        <v>229</v>
      </c>
      <c r="C6" s="5"/>
      <c r="D6" s="5"/>
      <c r="E6" s="4" t="s">
        <v>223</v>
      </c>
      <c r="F6" s="5">
        <v>1000400</v>
      </c>
      <c r="I6" s="7"/>
      <c r="J6" s="7"/>
      <c r="K6" s="7"/>
      <c r="L6" s="4" t="s">
        <v>25</v>
      </c>
      <c r="M6" s="4">
        <v>1</v>
      </c>
      <c r="N6" s="9">
        <v>2014</v>
      </c>
    </row>
    <row r="7" spans="1:14" s="4" customFormat="1" x14ac:dyDescent="0.2">
      <c r="A7" s="4" t="s">
        <v>230</v>
      </c>
      <c r="C7" s="5"/>
      <c r="D7" s="5"/>
      <c r="E7" s="4" t="s">
        <v>18</v>
      </c>
      <c r="F7" s="5">
        <v>2855</v>
      </c>
      <c r="G7" s="12">
        <v>2600</v>
      </c>
      <c r="H7" s="12">
        <v>2940</v>
      </c>
      <c r="I7" s="7"/>
      <c r="J7" s="7"/>
      <c r="K7" s="7"/>
      <c r="L7" s="4" t="s">
        <v>231</v>
      </c>
      <c r="M7" s="4">
        <v>4</v>
      </c>
      <c r="N7" s="8">
        <v>2014</v>
      </c>
    </row>
    <row r="8" spans="1:14" s="4" customFormat="1" x14ac:dyDescent="0.2">
      <c r="A8" s="4" t="s">
        <v>232</v>
      </c>
      <c r="B8" s="5"/>
      <c r="C8" s="6"/>
      <c r="D8" s="6"/>
      <c r="E8" s="4" t="s">
        <v>233</v>
      </c>
      <c r="F8" s="5"/>
      <c r="I8" s="7">
        <v>6000</v>
      </c>
      <c r="J8" s="7"/>
      <c r="K8" s="7"/>
      <c r="L8" s="4" t="s">
        <v>156</v>
      </c>
      <c r="N8" s="8">
        <v>2014</v>
      </c>
    </row>
    <row r="9" spans="1:14" s="4" customFormat="1" x14ac:dyDescent="0.2">
      <c r="A9" s="4" t="s">
        <v>234</v>
      </c>
      <c r="C9" s="5"/>
      <c r="D9" s="5"/>
      <c r="E9" s="4" t="s">
        <v>24</v>
      </c>
      <c r="F9" s="5">
        <v>27777.77</v>
      </c>
      <c r="I9" s="7"/>
      <c r="J9" s="7"/>
      <c r="K9" s="7"/>
      <c r="L9" s="4" t="s">
        <v>25</v>
      </c>
      <c r="N9" s="9">
        <v>2014</v>
      </c>
    </row>
    <row r="10" spans="1:14" s="4" customFormat="1" x14ac:dyDescent="0.2">
      <c r="A10" s="4" t="s">
        <v>235</v>
      </c>
      <c r="B10" s="5"/>
      <c r="C10" s="5">
        <v>1000</v>
      </c>
      <c r="D10" s="5">
        <v>3000</v>
      </c>
      <c r="E10" s="4" t="s">
        <v>236</v>
      </c>
      <c r="F10" s="5"/>
      <c r="G10" s="5">
        <v>25000</v>
      </c>
      <c r="H10" s="6">
        <v>35000</v>
      </c>
      <c r="I10" s="7"/>
      <c r="J10" s="7"/>
      <c r="K10" s="7"/>
      <c r="L10" s="4" t="s">
        <v>237</v>
      </c>
      <c r="M10" s="4">
        <v>2</v>
      </c>
      <c r="N10" s="8">
        <v>2013</v>
      </c>
    </row>
    <row r="11" spans="1:14" s="4" customFormat="1" x14ac:dyDescent="0.2">
      <c r="A11" s="4" t="s">
        <v>238</v>
      </c>
      <c r="B11" s="5"/>
      <c r="C11" s="5">
        <v>10000</v>
      </c>
      <c r="D11" s="5">
        <v>20000</v>
      </c>
      <c r="E11" s="4" t="s">
        <v>32</v>
      </c>
      <c r="F11" s="5"/>
      <c r="G11" s="5">
        <v>15000</v>
      </c>
      <c r="H11" s="5">
        <v>30000</v>
      </c>
      <c r="I11" s="7"/>
      <c r="J11" s="7"/>
      <c r="K11" s="7"/>
      <c r="L11" s="16" t="s">
        <v>55</v>
      </c>
      <c r="M11" s="16">
        <v>1</v>
      </c>
      <c r="N11" s="8" t="s">
        <v>56</v>
      </c>
    </row>
    <row r="12" spans="1:14" s="4" customFormat="1" x14ac:dyDescent="0.2">
      <c r="A12" s="4" t="s">
        <v>239</v>
      </c>
      <c r="E12" s="4" t="s">
        <v>18</v>
      </c>
      <c r="F12" s="5">
        <v>842000</v>
      </c>
      <c r="G12" s="5">
        <v>400000</v>
      </c>
      <c r="H12" s="7">
        <v>1080000</v>
      </c>
      <c r="I12" s="7"/>
      <c r="J12" s="7"/>
      <c r="K12" s="7"/>
      <c r="L12" s="4" t="s">
        <v>240</v>
      </c>
      <c r="M12" s="4">
        <v>5</v>
      </c>
      <c r="N12" s="9" t="s">
        <v>20</v>
      </c>
    </row>
    <row r="13" spans="1:14" s="4" customFormat="1" x14ac:dyDescent="0.2">
      <c r="A13" s="4" t="s">
        <v>241</v>
      </c>
      <c r="E13" s="4" t="s">
        <v>18</v>
      </c>
      <c r="F13" s="5"/>
      <c r="G13" s="5">
        <v>50000</v>
      </c>
      <c r="H13" s="5">
        <v>100000</v>
      </c>
      <c r="I13" s="7"/>
      <c r="J13" s="7"/>
      <c r="K13" s="7"/>
      <c r="L13" s="4" t="s">
        <v>242</v>
      </c>
      <c r="M13" s="4">
        <v>1</v>
      </c>
      <c r="N13" s="8" t="s">
        <v>56</v>
      </c>
    </row>
    <row r="14" spans="1:14" s="4" customFormat="1" x14ac:dyDescent="0.2">
      <c r="A14" s="4" t="s">
        <v>243</v>
      </c>
      <c r="B14" s="5"/>
      <c r="C14" s="6"/>
      <c r="D14" s="6"/>
      <c r="E14" s="4" t="s">
        <v>24</v>
      </c>
      <c r="F14" s="5">
        <v>380000</v>
      </c>
      <c r="G14" s="12">
        <v>23500</v>
      </c>
      <c r="H14" s="12">
        <v>2000000</v>
      </c>
      <c r="I14" s="7">
        <v>6000</v>
      </c>
      <c r="J14" s="7"/>
      <c r="K14" s="7"/>
      <c r="L14" s="4" t="s">
        <v>244</v>
      </c>
      <c r="M14" s="4">
        <v>24</v>
      </c>
      <c r="N14" s="8" t="s">
        <v>245</v>
      </c>
    </row>
    <row r="15" spans="1:14" s="4" customFormat="1" x14ac:dyDescent="0.2">
      <c r="A15" s="4" t="s">
        <v>246</v>
      </c>
      <c r="B15" s="5"/>
      <c r="C15" s="6"/>
      <c r="D15" s="6"/>
      <c r="E15" s="4" t="s">
        <v>233</v>
      </c>
      <c r="F15" s="5"/>
      <c r="I15" s="7">
        <v>6000</v>
      </c>
      <c r="J15" s="7"/>
      <c r="K15" s="7"/>
      <c r="L15" s="4" t="s">
        <v>156</v>
      </c>
      <c r="M15" s="4">
        <v>1</v>
      </c>
      <c r="N15" s="8">
        <v>2014</v>
      </c>
    </row>
    <row r="16" spans="1:14" s="4" customFormat="1" x14ac:dyDescent="0.2">
      <c r="A16" s="4" t="s">
        <v>247</v>
      </c>
      <c r="B16" s="5"/>
      <c r="C16" s="6"/>
      <c r="D16" s="6"/>
      <c r="E16" s="4" t="s">
        <v>233</v>
      </c>
      <c r="F16" s="5"/>
      <c r="I16" s="7">
        <v>6000</v>
      </c>
      <c r="J16" s="7"/>
      <c r="K16" s="7"/>
      <c r="L16" s="4" t="s">
        <v>156</v>
      </c>
      <c r="M16" s="4">
        <v>1</v>
      </c>
      <c r="N16" s="8">
        <v>2014</v>
      </c>
    </row>
    <row r="17" spans="1:14" s="4" customFormat="1" x14ac:dyDescent="0.2">
      <c r="A17" s="4" t="s">
        <v>248</v>
      </c>
      <c r="C17" s="5"/>
      <c r="D17" s="5"/>
      <c r="E17" s="4" t="s">
        <v>18</v>
      </c>
      <c r="F17" s="5">
        <v>668000</v>
      </c>
      <c r="G17" s="5">
        <v>4300</v>
      </c>
      <c r="H17" s="5">
        <v>2750000</v>
      </c>
      <c r="I17" s="7"/>
      <c r="J17" s="7"/>
      <c r="K17" s="7"/>
      <c r="L17" s="4" t="s">
        <v>249</v>
      </c>
      <c r="M17" s="4">
        <v>10</v>
      </c>
      <c r="N17" s="8" t="s">
        <v>87</v>
      </c>
    </row>
    <row r="18" spans="1:14" s="4" customFormat="1" x14ac:dyDescent="0.2">
      <c r="A18" s="4" t="s">
        <v>250</v>
      </c>
      <c r="E18" s="4" t="s">
        <v>251</v>
      </c>
      <c r="F18" s="5"/>
      <c r="G18" s="5">
        <v>15000</v>
      </c>
      <c r="H18" s="5">
        <v>20000</v>
      </c>
      <c r="I18" s="7">
        <v>100</v>
      </c>
      <c r="J18" s="7"/>
      <c r="K18" s="7"/>
      <c r="L18" s="4" t="s">
        <v>252</v>
      </c>
      <c r="M18" s="4">
        <v>2</v>
      </c>
      <c r="N18" s="8">
        <v>2014</v>
      </c>
    </row>
    <row r="19" spans="1:14" s="4" customFormat="1" x14ac:dyDescent="0.2">
      <c r="A19" s="4" t="s">
        <v>253</v>
      </c>
      <c r="B19" s="7"/>
      <c r="C19" s="5"/>
      <c r="D19" s="5"/>
      <c r="E19" s="4" t="s">
        <v>18</v>
      </c>
      <c r="F19" s="7">
        <v>210000</v>
      </c>
      <c r="G19" s="5">
        <v>2000</v>
      </c>
      <c r="H19" s="5">
        <v>400000</v>
      </c>
      <c r="I19" s="5"/>
      <c r="J19" s="5"/>
      <c r="K19" s="5"/>
      <c r="L19" s="4" t="s">
        <v>254</v>
      </c>
      <c r="M19" s="4">
        <v>2</v>
      </c>
      <c r="N19" s="8">
        <v>2009</v>
      </c>
    </row>
    <row r="20" spans="1:14" s="4" customFormat="1" x14ac:dyDescent="0.2">
      <c r="A20" s="4" t="s">
        <v>255</v>
      </c>
      <c r="B20" s="5"/>
      <c r="C20" s="5"/>
      <c r="D20" s="5"/>
      <c r="E20" s="4" t="s">
        <v>256</v>
      </c>
      <c r="F20" s="5">
        <v>26000</v>
      </c>
      <c r="G20" s="5">
        <v>2000</v>
      </c>
      <c r="H20" s="5">
        <v>50000</v>
      </c>
      <c r="I20" s="7"/>
      <c r="J20" s="7"/>
      <c r="K20" s="7"/>
      <c r="L20" s="4" t="s">
        <v>257</v>
      </c>
      <c r="M20" s="4">
        <v>2</v>
      </c>
      <c r="N20" s="8" t="s">
        <v>258</v>
      </c>
    </row>
    <row r="21" spans="1:14" s="4" customFormat="1" x14ac:dyDescent="0.2">
      <c r="A21" s="4" t="s">
        <v>259</v>
      </c>
      <c r="C21" s="5"/>
      <c r="D21" s="6"/>
      <c r="E21" s="4" t="s">
        <v>260</v>
      </c>
      <c r="F21" s="5">
        <v>1156434</v>
      </c>
      <c r="I21" s="7"/>
      <c r="J21" s="7"/>
      <c r="K21" s="7"/>
      <c r="L21" s="4" t="s">
        <v>40</v>
      </c>
      <c r="M21" s="4">
        <v>1</v>
      </c>
      <c r="N21" s="8">
        <v>2014</v>
      </c>
    </row>
    <row r="22" spans="1:14" s="18" customFormat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:XFD24"/>
    </sheetView>
  </sheetViews>
  <sheetFormatPr defaultRowHeight="15" x14ac:dyDescent="0.25"/>
  <cols>
    <col min="1" max="1" width="60.7109375" customWidth="1"/>
    <col min="2" max="4" width="15.7109375" customWidth="1"/>
    <col min="5" max="5" width="25.7109375" customWidth="1"/>
    <col min="6" max="11" width="15.7109375" customWidth="1"/>
    <col min="12" max="14" width="12.7109375" customWidth="1"/>
  </cols>
  <sheetData>
    <row r="1" spans="1:14" s="3" customFormat="1" ht="4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74</v>
      </c>
      <c r="J1" s="2" t="s">
        <v>75</v>
      </c>
      <c r="K1" s="2" t="s">
        <v>76</v>
      </c>
      <c r="L1" s="1" t="s">
        <v>63</v>
      </c>
      <c r="M1" s="1" t="s">
        <v>9</v>
      </c>
      <c r="N1" s="1" t="s">
        <v>10</v>
      </c>
    </row>
    <row r="2" spans="1:14" s="4" customFormat="1" x14ac:dyDescent="0.2">
      <c r="A2" s="4" t="s">
        <v>261</v>
      </c>
      <c r="B2" s="5">
        <v>750</v>
      </c>
      <c r="C2" s="6"/>
      <c r="D2" s="6"/>
      <c r="E2" s="4" t="s">
        <v>262</v>
      </c>
      <c r="F2" s="5">
        <v>2700</v>
      </c>
      <c r="G2" s="5">
        <v>1400</v>
      </c>
      <c r="H2" s="5">
        <v>3995</v>
      </c>
      <c r="I2" s="7">
        <v>50</v>
      </c>
      <c r="J2" s="7"/>
      <c r="K2" s="7"/>
      <c r="L2" s="4" t="s">
        <v>263</v>
      </c>
      <c r="M2" s="4">
        <v>4</v>
      </c>
      <c r="N2" s="8" t="s">
        <v>264</v>
      </c>
    </row>
    <row r="3" spans="1:14" s="4" customFormat="1" x14ac:dyDescent="0.2">
      <c r="A3" s="4" t="s">
        <v>265</v>
      </c>
      <c r="B3" s="5"/>
      <c r="C3" s="5"/>
      <c r="D3" s="5"/>
      <c r="E3" s="4" t="s">
        <v>18</v>
      </c>
      <c r="F3" s="5">
        <v>1512000</v>
      </c>
      <c r="G3" s="5">
        <v>1200000</v>
      </c>
      <c r="H3" s="5">
        <v>2100000</v>
      </c>
      <c r="I3" s="7"/>
      <c r="J3" s="7"/>
      <c r="K3" s="7"/>
      <c r="L3" s="4" t="s">
        <v>266</v>
      </c>
      <c r="M3" s="4">
        <v>4</v>
      </c>
      <c r="N3" s="8">
        <v>2014</v>
      </c>
    </row>
    <row r="4" spans="1:14" s="4" customFormat="1" x14ac:dyDescent="0.2">
      <c r="A4" s="4" t="s">
        <v>267</v>
      </c>
      <c r="C4" s="5"/>
      <c r="D4" s="5"/>
      <c r="E4" s="4" t="s">
        <v>65</v>
      </c>
      <c r="F4" s="5">
        <v>105000</v>
      </c>
      <c r="G4" s="5">
        <v>10000</v>
      </c>
      <c r="H4" s="5">
        <v>200000</v>
      </c>
      <c r="I4" s="7"/>
      <c r="J4" s="7"/>
      <c r="K4" s="7"/>
      <c r="L4" s="4" t="s">
        <v>13</v>
      </c>
      <c r="M4" s="4">
        <v>2</v>
      </c>
      <c r="N4" s="8">
        <v>2012</v>
      </c>
    </row>
    <row r="5" spans="1:14" s="4" customFormat="1" x14ac:dyDescent="0.2">
      <c r="A5" s="4" t="s">
        <v>268</v>
      </c>
      <c r="B5" s="5"/>
      <c r="C5" s="6"/>
      <c r="D5" s="6"/>
      <c r="E5" s="4" t="s">
        <v>18</v>
      </c>
      <c r="F5" s="5">
        <v>34750</v>
      </c>
      <c r="G5" s="5">
        <v>20000</v>
      </c>
      <c r="H5" s="5">
        <v>49500</v>
      </c>
      <c r="I5" s="7">
        <f>80*4</f>
        <v>320</v>
      </c>
      <c r="J5" s="7"/>
      <c r="K5" s="7"/>
      <c r="L5" s="4" t="s">
        <v>252</v>
      </c>
      <c r="M5" s="4">
        <v>3</v>
      </c>
      <c r="N5" s="8" t="s">
        <v>245</v>
      </c>
    </row>
    <row r="6" spans="1:14" s="4" customFormat="1" x14ac:dyDescent="0.2">
      <c r="A6" s="4" t="s">
        <v>269</v>
      </c>
      <c r="C6" s="5"/>
      <c r="D6" s="5"/>
      <c r="E6" s="4" t="s">
        <v>113</v>
      </c>
      <c r="F6" s="5">
        <v>148000</v>
      </c>
      <c r="I6" s="7"/>
      <c r="J6" s="7"/>
      <c r="K6" s="7"/>
      <c r="L6" s="4" t="s">
        <v>217</v>
      </c>
      <c r="M6" s="4">
        <v>1</v>
      </c>
      <c r="N6" s="8" t="s">
        <v>210</v>
      </c>
    </row>
    <row r="7" spans="1:14" s="4" customFormat="1" x14ac:dyDescent="0.2">
      <c r="A7" s="4" t="s">
        <v>270</v>
      </c>
      <c r="B7" s="19"/>
      <c r="C7" s="20">
        <v>50000</v>
      </c>
      <c r="D7" s="20">
        <v>100000</v>
      </c>
      <c r="E7" s="13" t="s">
        <v>271</v>
      </c>
      <c r="F7" s="19"/>
      <c r="G7" s="5">
        <v>243133</v>
      </c>
      <c r="H7" s="5">
        <v>317317</v>
      </c>
      <c r="I7" s="7"/>
      <c r="J7" s="7"/>
      <c r="K7" s="7"/>
      <c r="L7" s="4" t="s">
        <v>272</v>
      </c>
      <c r="M7" s="4">
        <v>2</v>
      </c>
      <c r="N7" s="8">
        <v>2014</v>
      </c>
    </row>
    <row r="8" spans="1:14" s="4" customFormat="1" x14ac:dyDescent="0.2">
      <c r="A8" s="4" t="s">
        <v>41</v>
      </c>
      <c r="B8" s="5"/>
      <c r="C8" s="6"/>
      <c r="D8" s="6"/>
      <c r="E8" s="4" t="s">
        <v>273</v>
      </c>
      <c r="F8" s="5"/>
      <c r="I8" s="7">
        <v>1300</v>
      </c>
      <c r="J8" s="7"/>
      <c r="K8" s="7"/>
      <c r="L8" s="4" t="s">
        <v>161</v>
      </c>
      <c r="M8" s="4">
        <v>7</v>
      </c>
      <c r="N8" s="8">
        <v>2013</v>
      </c>
    </row>
    <row r="9" spans="1:14" s="4" customFormat="1" x14ac:dyDescent="0.2">
      <c r="A9" s="4" t="s">
        <v>274</v>
      </c>
      <c r="C9" s="5"/>
      <c r="D9" s="6"/>
      <c r="E9" s="4" t="s">
        <v>18</v>
      </c>
      <c r="F9" s="5">
        <v>34000</v>
      </c>
      <c r="G9" s="5">
        <v>2000</v>
      </c>
      <c r="H9" s="5">
        <v>100000</v>
      </c>
      <c r="I9" s="7">
        <v>1260</v>
      </c>
      <c r="J9" s="7">
        <v>560</v>
      </c>
      <c r="K9" s="7">
        <v>2500</v>
      </c>
      <c r="L9" s="4" t="s">
        <v>275</v>
      </c>
      <c r="M9" s="4">
        <v>10</v>
      </c>
      <c r="N9" s="8" t="s">
        <v>276</v>
      </c>
    </row>
    <row r="10" spans="1:14" s="4" customFormat="1" x14ac:dyDescent="0.2">
      <c r="A10" s="4" t="s">
        <v>277</v>
      </c>
      <c r="C10" s="5"/>
      <c r="D10" s="5"/>
      <c r="E10" s="21" t="s">
        <v>18</v>
      </c>
      <c r="F10" s="5">
        <v>206000</v>
      </c>
      <c r="G10" s="5">
        <v>2190</v>
      </c>
      <c r="H10" s="5">
        <v>378230</v>
      </c>
      <c r="I10" s="7"/>
      <c r="J10" s="7"/>
      <c r="K10" s="7"/>
      <c r="L10" s="4" t="s">
        <v>278</v>
      </c>
      <c r="M10" s="4">
        <v>5</v>
      </c>
      <c r="N10" s="8" t="s">
        <v>210</v>
      </c>
    </row>
    <row r="11" spans="1:14" s="4" customFormat="1" x14ac:dyDescent="0.2">
      <c r="A11" s="4" t="s">
        <v>279</v>
      </c>
      <c r="B11" s="5">
        <v>77</v>
      </c>
      <c r="C11" s="5">
        <v>26</v>
      </c>
      <c r="D11" s="5">
        <v>275</v>
      </c>
      <c r="E11" s="4" t="s">
        <v>280</v>
      </c>
      <c r="F11" s="5">
        <v>1279000</v>
      </c>
      <c r="G11" s="5">
        <v>500</v>
      </c>
      <c r="H11" s="5">
        <v>64320</v>
      </c>
      <c r="I11" s="7"/>
      <c r="J11" s="7"/>
      <c r="K11" s="7"/>
      <c r="L11" s="4" t="s">
        <v>281</v>
      </c>
      <c r="M11" s="4">
        <v>17</v>
      </c>
      <c r="N11" s="8" t="s">
        <v>282</v>
      </c>
    </row>
    <row r="12" spans="1:14" s="4" customFormat="1" x14ac:dyDescent="0.2">
      <c r="A12" s="10" t="s">
        <v>283</v>
      </c>
      <c r="B12" s="11"/>
      <c r="C12" s="11"/>
      <c r="D12" s="11"/>
      <c r="E12" s="10" t="s">
        <v>18</v>
      </c>
      <c r="F12" s="11"/>
      <c r="G12" s="5">
        <v>8700</v>
      </c>
      <c r="H12" s="11">
        <v>3715000</v>
      </c>
      <c r="I12" s="22"/>
      <c r="J12" s="22"/>
      <c r="K12" s="22"/>
      <c r="L12" s="10" t="s">
        <v>66</v>
      </c>
      <c r="M12" s="10">
        <v>3</v>
      </c>
      <c r="N12" s="23">
        <v>2014</v>
      </c>
    </row>
    <row r="13" spans="1:14" s="4" customFormat="1" x14ac:dyDescent="0.2">
      <c r="A13" s="4" t="s">
        <v>284</v>
      </c>
      <c r="B13" s="12">
        <v>273</v>
      </c>
      <c r="C13" s="12">
        <v>236</v>
      </c>
      <c r="D13" s="12">
        <v>335</v>
      </c>
      <c r="E13" s="4" t="s">
        <v>285</v>
      </c>
      <c r="F13" s="5">
        <v>235000</v>
      </c>
      <c r="G13" s="12">
        <v>30000</v>
      </c>
      <c r="H13" s="12">
        <v>1287000</v>
      </c>
      <c r="I13" s="7">
        <v>5800</v>
      </c>
      <c r="J13" s="7">
        <v>3400</v>
      </c>
      <c r="K13" s="7">
        <v>10000</v>
      </c>
      <c r="L13" s="4" t="s">
        <v>286</v>
      </c>
      <c r="M13" s="4">
        <v>48</v>
      </c>
      <c r="N13" s="8" t="s">
        <v>101</v>
      </c>
    </row>
    <row r="14" spans="1:14" s="4" customFormat="1" x14ac:dyDescent="0.2">
      <c r="A14" s="4" t="s">
        <v>287</v>
      </c>
      <c r="B14" s="10"/>
      <c r="C14" s="10"/>
      <c r="D14" s="10"/>
      <c r="E14" s="10" t="s">
        <v>18</v>
      </c>
      <c r="F14" s="5">
        <v>2180</v>
      </c>
      <c r="G14" s="11"/>
      <c r="H14" s="11"/>
      <c r="I14" s="22"/>
      <c r="J14" s="22"/>
      <c r="K14" s="22"/>
      <c r="L14" s="10" t="s">
        <v>66</v>
      </c>
      <c r="M14" s="10">
        <v>1</v>
      </c>
      <c r="N14" s="8">
        <v>2014</v>
      </c>
    </row>
    <row r="15" spans="1:14" s="4" customFormat="1" x14ac:dyDescent="0.2">
      <c r="A15" s="4" t="s">
        <v>288</v>
      </c>
      <c r="B15" s="5"/>
      <c r="C15" s="6"/>
      <c r="D15" s="6"/>
      <c r="E15" s="4" t="s">
        <v>289</v>
      </c>
      <c r="F15" s="5"/>
      <c r="I15" s="7">
        <v>80</v>
      </c>
      <c r="J15" s="7"/>
      <c r="K15" s="7"/>
      <c r="L15" s="4" t="s">
        <v>156</v>
      </c>
      <c r="M15" s="4">
        <v>1</v>
      </c>
      <c r="N15" s="8">
        <v>2014</v>
      </c>
    </row>
    <row r="16" spans="1:14" s="4" customFormat="1" x14ac:dyDescent="0.2">
      <c r="A16" s="4" t="s">
        <v>290</v>
      </c>
      <c r="C16" s="5">
        <v>500</v>
      </c>
      <c r="D16" s="5">
        <v>700</v>
      </c>
      <c r="E16" s="4" t="s">
        <v>54</v>
      </c>
      <c r="F16" s="5">
        <v>600</v>
      </c>
      <c r="G16" s="5">
        <v>200</v>
      </c>
      <c r="H16" s="5">
        <f>5000/4</f>
        <v>1250</v>
      </c>
      <c r="I16" s="7"/>
      <c r="J16" s="7"/>
      <c r="K16" s="7"/>
      <c r="L16" s="4" t="s">
        <v>291</v>
      </c>
      <c r="M16" s="4">
        <v>6</v>
      </c>
      <c r="N16" s="15" t="s">
        <v>108</v>
      </c>
    </row>
    <row r="17" spans="1:14" s="4" customFormat="1" x14ac:dyDescent="0.2">
      <c r="A17" s="4" t="s">
        <v>292</v>
      </c>
      <c r="B17" s="5">
        <v>6250</v>
      </c>
      <c r="C17" s="5">
        <v>2500</v>
      </c>
      <c r="D17" s="5">
        <v>10000</v>
      </c>
      <c r="E17" s="4" t="s">
        <v>293</v>
      </c>
      <c r="F17" s="5">
        <v>29800</v>
      </c>
      <c r="G17" s="5">
        <v>2900</v>
      </c>
      <c r="H17" s="5">
        <v>150000</v>
      </c>
      <c r="I17" s="7"/>
      <c r="J17" s="7"/>
      <c r="K17" s="7"/>
      <c r="L17" s="4" t="s">
        <v>294</v>
      </c>
      <c r="M17" s="4">
        <v>4</v>
      </c>
      <c r="N17" s="8" t="s">
        <v>147</v>
      </c>
    </row>
    <row r="18" spans="1:14" s="4" customFormat="1" x14ac:dyDescent="0.2">
      <c r="A18" s="4" t="s">
        <v>295</v>
      </c>
      <c r="B18" s="5">
        <v>5000</v>
      </c>
      <c r="C18" s="5"/>
      <c r="D18" s="5"/>
      <c r="E18" s="4" t="s">
        <v>296</v>
      </c>
      <c r="F18" s="5">
        <v>8090</v>
      </c>
      <c r="G18" s="5">
        <v>2500</v>
      </c>
      <c r="H18" s="5">
        <v>18270</v>
      </c>
      <c r="I18" s="7"/>
      <c r="J18" s="7"/>
      <c r="K18" s="7"/>
      <c r="L18" s="4" t="s">
        <v>297</v>
      </c>
      <c r="M18" s="4">
        <v>4</v>
      </c>
      <c r="N18" s="8" t="s">
        <v>101</v>
      </c>
    </row>
    <row r="19" spans="1:14" s="4" customFormat="1" x14ac:dyDescent="0.2">
      <c r="A19" s="4" t="s">
        <v>298</v>
      </c>
      <c r="B19" s="7">
        <v>87500</v>
      </c>
      <c r="C19" s="6"/>
      <c r="D19" s="6"/>
      <c r="E19" s="4" t="s">
        <v>18</v>
      </c>
      <c r="F19" s="7">
        <v>169000</v>
      </c>
      <c r="G19" s="5">
        <v>9000</v>
      </c>
      <c r="H19" s="5">
        <v>1068691.3999999999</v>
      </c>
      <c r="I19" s="5"/>
      <c r="J19" s="5"/>
      <c r="K19" s="5"/>
      <c r="L19" s="4" t="s">
        <v>299</v>
      </c>
      <c r="M19" s="4">
        <v>8</v>
      </c>
      <c r="N19" s="8" t="s">
        <v>147</v>
      </c>
    </row>
    <row r="20" spans="1:14" s="4" customFormat="1" x14ac:dyDescent="0.2">
      <c r="A20" s="4" t="s">
        <v>300</v>
      </c>
      <c r="E20" s="4" t="s">
        <v>78</v>
      </c>
      <c r="F20" s="5">
        <v>1200</v>
      </c>
      <c r="G20" s="5"/>
      <c r="H20" s="5"/>
      <c r="I20" s="7"/>
      <c r="J20" s="7"/>
      <c r="K20" s="7"/>
      <c r="L20" s="4" t="s">
        <v>79</v>
      </c>
      <c r="M20" s="4">
        <v>2</v>
      </c>
      <c r="N20" s="8">
        <v>2010</v>
      </c>
    </row>
    <row r="21" spans="1:14" s="4" customFormat="1" x14ac:dyDescent="0.2">
      <c r="A21" s="4" t="s">
        <v>301</v>
      </c>
      <c r="B21" s="5">
        <v>3080</v>
      </c>
      <c r="C21" s="5">
        <v>1560</v>
      </c>
      <c r="D21" s="6">
        <v>4750</v>
      </c>
      <c r="E21" s="10" t="s">
        <v>296</v>
      </c>
      <c r="F21" s="5">
        <v>61890</v>
      </c>
      <c r="G21" s="5">
        <v>2651</v>
      </c>
      <c r="H21" s="5">
        <v>137000</v>
      </c>
      <c r="I21" s="22"/>
      <c r="J21" s="22"/>
      <c r="K21" s="22"/>
      <c r="L21" s="10" t="s">
        <v>302</v>
      </c>
      <c r="M21" s="10">
        <v>6</v>
      </c>
      <c r="N21" s="8" t="s">
        <v>210</v>
      </c>
    </row>
    <row r="22" spans="1:14" s="4" customFormat="1" x14ac:dyDescent="0.2">
      <c r="A22" s="4" t="s">
        <v>303</v>
      </c>
      <c r="C22" s="5"/>
      <c r="D22" s="5"/>
      <c r="E22" s="4" t="s">
        <v>304</v>
      </c>
      <c r="F22" s="5">
        <v>1500</v>
      </c>
      <c r="G22" s="5"/>
      <c r="H22" s="5"/>
      <c r="I22" s="7"/>
      <c r="J22" s="7"/>
      <c r="K22" s="7"/>
      <c r="L22" s="4" t="s">
        <v>181</v>
      </c>
      <c r="M22" s="4">
        <v>1</v>
      </c>
      <c r="N22" s="8" t="s">
        <v>56</v>
      </c>
    </row>
    <row r="23" spans="1:14" s="4" customFormat="1" x14ac:dyDescent="0.2">
      <c r="A23" s="4" t="s">
        <v>305</v>
      </c>
      <c r="B23" s="5"/>
      <c r="C23" s="6"/>
      <c r="D23" s="6"/>
      <c r="E23" s="4" t="s">
        <v>56</v>
      </c>
      <c r="F23" s="5"/>
      <c r="I23" s="7">
        <v>1300</v>
      </c>
      <c r="J23" s="7"/>
      <c r="K23" s="7"/>
      <c r="L23" s="4" t="s">
        <v>161</v>
      </c>
      <c r="M23" s="4">
        <v>1</v>
      </c>
      <c r="N23" s="8">
        <v>2013</v>
      </c>
    </row>
    <row r="24" spans="1:14" s="4" customFormat="1" x14ac:dyDescent="0.2">
      <c r="A24" s="4" t="s">
        <v>306</v>
      </c>
      <c r="B24" s="5"/>
      <c r="C24" s="6"/>
      <c r="D24" s="6"/>
      <c r="E24" s="4" t="s">
        <v>307</v>
      </c>
      <c r="F24" s="5"/>
      <c r="I24" s="7">
        <v>2500</v>
      </c>
      <c r="J24" s="7"/>
      <c r="K24" s="7"/>
      <c r="L24" s="4" t="s">
        <v>156</v>
      </c>
      <c r="M24" s="4">
        <v>1</v>
      </c>
      <c r="N24" s="8">
        <v>2014</v>
      </c>
    </row>
    <row r="25" spans="1:14" s="24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Access Management</vt:lpstr>
      <vt:lpstr>Advanced Technology and ITS</vt:lpstr>
      <vt:lpstr>Alignment</vt:lpstr>
      <vt:lpstr>Bicyclists</vt:lpstr>
      <vt:lpstr>Delineation</vt:lpstr>
      <vt:lpstr>Highway Lighting</vt:lpstr>
      <vt:lpstr>Interchange Design</vt:lpstr>
      <vt:lpstr>Intersection Geometry</vt:lpstr>
      <vt:lpstr>Intersection Traffic Control</vt:lpstr>
      <vt:lpstr>On-street Parking</vt:lpstr>
      <vt:lpstr>Pedestrians</vt:lpstr>
      <vt:lpstr>Railroad Grade Crossings</vt:lpstr>
      <vt:lpstr>Roadside</vt:lpstr>
      <vt:lpstr>Roadway</vt:lpstr>
      <vt:lpstr>Shoulder Treatments</vt:lpstr>
      <vt:lpstr>Signs</vt:lpstr>
      <vt:lpstr>Speed Management</vt:lpstr>
      <vt:lpstr>Transit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Smith</dc:creator>
  <cp:lastModifiedBy>Smith, Sarah S</cp:lastModifiedBy>
  <dcterms:created xsi:type="dcterms:W3CDTF">2015-08-12T16:54:02Z</dcterms:created>
  <dcterms:modified xsi:type="dcterms:W3CDTF">2017-03-21T19:23:34Z</dcterms:modified>
</cp:coreProperties>
</file>